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timr/Downloads/"/>
    </mc:Choice>
  </mc:AlternateContent>
  <xr:revisionPtr revIDLastSave="0" documentId="13_ncr:1_{7B3A578C-8BAA-F44E-821C-03013046EEF9}" xr6:coauthVersionLast="47" xr6:coauthVersionMax="47" xr10:uidLastSave="{00000000-0000-0000-0000-000000000000}"/>
  <bookViews>
    <workbookView xWindow="-100" yWindow="760" windowWidth="29400" windowHeight="17080" xr2:uid="{00000000-000D-0000-FFFF-FFFF00000000}"/>
  </bookViews>
  <sheets>
    <sheet name="raw data" sheetId="2" r:id="rId1"/>
    <sheet name="charted" sheetId="3" r:id="rId2"/>
  </sheets>
  <definedNames>
    <definedName name="_xlnm._FilterDatabase" localSheetId="0" hidden="1">'raw data'!$A$3:$Z$3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65" i="3" l="1"/>
  <c r="E64" i="3"/>
  <c r="E63" i="3"/>
  <c r="C79" i="3"/>
  <c r="C168" i="3" s="1"/>
  <c r="C78" i="3"/>
  <c r="C164" i="3" s="1"/>
  <c r="C77" i="3"/>
  <c r="C163" i="3" s="1"/>
  <c r="C76" i="3"/>
  <c r="C155" i="3" s="1"/>
  <c r="C75" i="3"/>
  <c r="C153" i="3" s="1"/>
  <c r="C74" i="3"/>
  <c r="C141" i="3" s="1"/>
  <c r="C73" i="3"/>
  <c r="C130" i="3" s="1"/>
  <c r="C72" i="3"/>
  <c r="C71" i="3"/>
  <c r="C70" i="3"/>
  <c r="C69" i="3"/>
  <c r="C109" i="3" s="1"/>
  <c r="C68" i="3"/>
  <c r="C106" i="3" s="1"/>
  <c r="C67" i="3"/>
  <c r="C104" i="3" s="1"/>
  <c r="C66" i="3"/>
  <c r="C103" i="3" s="1"/>
  <c r="C65" i="3"/>
  <c r="C102" i="3" s="1"/>
  <c r="C64" i="3"/>
  <c r="C95" i="3" s="1"/>
  <c r="C63" i="3"/>
  <c r="C85" i="3" s="1"/>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M33" i="2"/>
  <c r="H36" i="2"/>
  <c r="I36" i="2" s="1"/>
  <c r="C110" i="3" l="1"/>
  <c r="C62" i="3"/>
  <c r="E62" i="3" s="1"/>
  <c r="E66" i="3" l="1"/>
</calcChain>
</file>

<file path=xl/sharedStrings.xml><?xml version="1.0" encoding="utf-8"?>
<sst xmlns="http://schemas.openxmlformats.org/spreadsheetml/2006/main" count="733" uniqueCount="207">
  <si>
    <t>TNRCC_REGION_NAME</t>
  </si>
  <si>
    <t>COUNTY</t>
  </si>
  <si>
    <t>INCID_TRACK_NUM</t>
  </si>
  <si>
    <t>INCID_TYP_CD</t>
  </si>
  <si>
    <t>MATERIAL_NAME</t>
  </si>
  <si>
    <t>AMT_NUM</t>
  </si>
  <si>
    <t>UOM_CD</t>
  </si>
  <si>
    <t>START_DT</t>
  </si>
  <si>
    <t>END_DT</t>
  </si>
  <si>
    <t>RCVD_DT</t>
  </si>
  <si>
    <t>STATUS_CD</t>
  </si>
  <si>
    <t>LIST_O_PERMITS</t>
  </si>
  <si>
    <t>SFTWR_USER_ID</t>
  </si>
  <si>
    <t>RN</t>
  </si>
  <si>
    <t>REG_ENT_NAME</t>
  </si>
  <si>
    <t>SOURCE_NAME</t>
  </si>
  <si>
    <t>CAUSE_CD</t>
  </si>
  <si>
    <t>RCV_WTR_BODY</t>
  </si>
  <si>
    <t>RIVER_SEG</t>
  </si>
  <si>
    <t>LIST_CNS</t>
  </si>
  <si>
    <t>INCID_DESCRIPTION</t>
  </si>
  <si>
    <t>INCID_ACTION</t>
  </si>
  <si>
    <t>INCID_COMMENT</t>
  </si>
  <si>
    <t>REGION 04 - DFW METROPLEX</t>
  </si>
  <si>
    <t>COLLIN</t>
  </si>
  <si>
    <t/>
  </si>
  <si>
    <t>CLOSED</t>
  </si>
  <si>
    <t>RN103099156</t>
  </si>
  <si>
    <t>CITY OF PLANO</t>
  </si>
  <si>
    <t>0</t>
  </si>
  <si>
    <t>CN600352488</t>
  </si>
  <si>
    <t>GALLONS</t>
  </si>
  <si>
    <t>EQUIPMENT FAILURE</t>
  </si>
  <si>
    <t>More information will be available upon approval of the investigation report.</t>
  </si>
  <si>
    <t>WWTRBYPAS</t>
  </si>
  <si>
    <t>Sewage</t>
  </si>
  <si>
    <t>EXSTAFF</t>
  </si>
  <si>
    <t>LINE BLOCKAGE (NON-GREASE)</t>
  </si>
  <si>
    <t>GREASE BLOCKAGE</t>
  </si>
  <si>
    <t>Manhole#9839</t>
  </si>
  <si>
    <t>INFILTRATION AND INFLOW</t>
  </si>
  <si>
    <t>White Rock Creek</t>
  </si>
  <si>
    <t>Manhole at 5510 overflowed due to heavy rain and NTMWD 80 MGD WWTP I/I issues resulted due to overflow of the manhole.
Media release was issued on February 22, 2018.  Another  364, 400 gallons on February 22, 82,115 gallons on February 23 &amp; 24, and 381,500 gallons on February 24 &amp; 25 were reported at the same manhole were reported on another Media Release issued on March 2, 2018.</t>
  </si>
  <si>
    <t>Manhole at 5510 W. Plano Parkway overflowed due to heavy rain and NTMWD WWTP over capacity. 
The amount is part of Media Release issued on February 27, 2018 for total amount of 1,923,015 gallons for four SSOs from the same manhole.
1,095,000 + 364,400 + 82,511, + 381,500 = 1,923,015 gallons.</t>
  </si>
  <si>
    <t>Manhole</t>
  </si>
  <si>
    <t>Blockage/5000 Hedgecoxe Rd</t>
  </si>
  <si>
    <t>Manhole overflow at 5000 Hedgecoxe Rd to White Rock Creek.</t>
  </si>
  <si>
    <t>White Rock Creek Drainge Basin</t>
  </si>
  <si>
    <t>Manhole at 5510 W. Plano Parkway overflowed due to heavy rain.
Media Notification was provided to the TCEQ DFW Region Office</t>
  </si>
  <si>
    <t>Manhole at 5510 W. Plano Parkway overflowed due to heavy rain and I/I.
The City of Plano provided a copy of media notification/Press Release to the TCEQ DFW Office.</t>
  </si>
  <si>
    <t>White Rock Creek Basin</t>
  </si>
  <si>
    <t>White Rock Creek basin</t>
  </si>
  <si>
    <t>Manhole at 5510 W. Plano Parkway overflowed due to heavy rain and I/I.</t>
  </si>
  <si>
    <t>Manhole at 5510 W. Plano Parkway overflowed due to I/I.</t>
  </si>
  <si>
    <t>Manhole at 5510 W. Plano Parkway overflowed due to I/I issues.</t>
  </si>
  <si>
    <t>Manhole at 5510 W. Plano Parkway overflowed due to heavy rain.</t>
  </si>
  <si>
    <t>LINE BREAK</t>
  </si>
  <si>
    <t>Manhole at 5510 W. Plano Parkway overflowed due to I/I and heavy rain event. The regulated entity provided a copy media release.</t>
  </si>
  <si>
    <t>Manhole at 5510 W. Plano Parkway overflowed due to I/I and heavy rain event. A copy of Media Release was provided by the regulated entity.</t>
  </si>
  <si>
    <t>Manhole at the intersection of Rasor Blvd and Ohio overflowed due to grease blockage.</t>
  </si>
  <si>
    <t>Manhole at 5510 W. Plano Parkway overflowed during rain event.</t>
  </si>
  <si>
    <t>Line Blockage/4006 W. Plano Pkwy</t>
  </si>
  <si>
    <t>White Rock Creek Drainage Basin</t>
  </si>
  <si>
    <t>Manhole overflow at 4006 W. Plano Pkwy to White Rock Creek Drainage Basin.</t>
  </si>
  <si>
    <t>Line Break/ 5501 Parker Rd.</t>
  </si>
  <si>
    <t>Equipment Failure/ 4006 W. Plano Pkwy</t>
  </si>
  <si>
    <t>Cleanout Overflowed/2525 Preston Rd.</t>
  </si>
  <si>
    <t>A cleanout overflowed due to the debris (industrial rags) clogged the sewer line which discharged wastewater onto the ground and reached into White Rock Creek.</t>
  </si>
  <si>
    <t>Manhole Overflowed/4424 Oak Knoll Dr.</t>
  </si>
  <si>
    <t>A manhole was blocked by concrete from pavement work which caused manhole overflowed and discharged wastewater and reached into White Rock Creek.</t>
  </si>
  <si>
    <t>Manhole Overflowed/4006 W Plano Pkwy</t>
  </si>
  <si>
    <t>A manhole was overflowed due to I&amp;I caused by the heavy rainfall which discharged wastewater onto the ground and entered White Rock Creek.</t>
  </si>
  <si>
    <t>Sewer Line Break/ 6901 Preston Rd.</t>
  </si>
  <si>
    <t>Water erosion washed away creek bank exposing sewer main and pipe floated up in the creek causing sewer main gap which discharged wastewater and volume is unknown.</t>
  </si>
  <si>
    <t>Manhole Overflowed/1001 Campbell Rd.</t>
  </si>
  <si>
    <t>A manhole overflowed due to the NTMWD's lift station outage which discharged wastewater and entered White Rock Creek.</t>
  </si>
  <si>
    <t>Manhole Overflowed/5510 W Plano Pky</t>
  </si>
  <si>
    <t>A manhole overflowed due to NTMWD's lift station outage which discharged wastewater and entered White Rock Creek.</t>
  </si>
  <si>
    <t>Manhole Overflowed/5505 W Plano Pky</t>
  </si>
  <si>
    <t>A manhole overflowed due to NTMWD's lift station outage which discharged wastewater and entered the White Rock Creek.</t>
  </si>
  <si>
    <t>COMPLAINT</t>
  </si>
  <si>
    <t>AOPEN</t>
  </si>
  <si>
    <t>JMORA</t>
  </si>
  <si>
    <t>WHITE ROCK CREEK</t>
  </si>
  <si>
    <t>827</t>
  </si>
  <si>
    <t>The complainant is concerned about the recent SSOs that impacted White Rock Lake.</t>
  </si>
  <si>
    <t>This complaint has been assigned and will be further investigated by an Environmental Investigator.</t>
  </si>
  <si>
    <t>Spill APR 2017</t>
  </si>
  <si>
    <t>Spill FEB 2018</t>
  </si>
  <si>
    <t>Spill SEP 2018</t>
  </si>
  <si>
    <t>Spill OCT 2018</t>
  </si>
  <si>
    <t>Spill NOV 2018</t>
  </si>
  <si>
    <t>Spill JAN 2019</t>
  </si>
  <si>
    <t>Spill APR 2019</t>
  </si>
  <si>
    <t>Spill 1 MAY 2019</t>
  </si>
  <si>
    <t>Spill 2 MAY 2019</t>
  </si>
  <si>
    <t>Spill 3 MAY 2019</t>
  </si>
  <si>
    <t>Spill JAN 2021</t>
  </si>
  <si>
    <t>Spill DEC 2021</t>
  </si>
  <si>
    <t>Spill DEC 2022</t>
  </si>
  <si>
    <t>Spill FEB 2023</t>
  </si>
  <si>
    <t>Spill OCT 2023</t>
  </si>
  <si>
    <t>Spill NOV 2023</t>
  </si>
  <si>
    <t>Spill MAR 2024</t>
  </si>
  <si>
    <t>avg spill</t>
  </si>
  <si>
    <t>avg year</t>
  </si>
  <si>
    <t>avg month</t>
  </si>
  <si>
    <t>avg day</t>
  </si>
  <si>
    <t>avg hour</t>
  </si>
  <si>
    <t>Gallons</t>
  </si>
  <si>
    <t>JAN 2017</t>
  </si>
  <si>
    <t>FEB 2017</t>
  </si>
  <si>
    <t>APR 2017</t>
  </si>
  <si>
    <t>JAN 2018</t>
  </si>
  <si>
    <t>FEB 2018</t>
  </si>
  <si>
    <t>APR 2018</t>
  </si>
  <si>
    <t>JAN 2019</t>
  </si>
  <si>
    <t>FEB 2019</t>
  </si>
  <si>
    <t>APR 2019</t>
  </si>
  <si>
    <t>MAY 2017</t>
  </si>
  <si>
    <t>JUN 2017</t>
  </si>
  <si>
    <t>JUL 2017</t>
  </si>
  <si>
    <t>AUG 2017</t>
  </si>
  <si>
    <t>SEP 2017</t>
  </si>
  <si>
    <t>OCT 2017</t>
  </si>
  <si>
    <t>NOV 2017</t>
  </si>
  <si>
    <t>DEC 2017</t>
  </si>
  <si>
    <t>MAR 2017</t>
  </si>
  <si>
    <t>MAR 2018</t>
  </si>
  <si>
    <t>MAY 2018</t>
  </si>
  <si>
    <t>JUN 2018</t>
  </si>
  <si>
    <t>JUL 2018</t>
  </si>
  <si>
    <t>AUG 2018</t>
  </si>
  <si>
    <t>SEP 2018</t>
  </si>
  <si>
    <t>OCT 2018</t>
  </si>
  <si>
    <t>NOV 2018</t>
  </si>
  <si>
    <t>DEC 2018</t>
  </si>
  <si>
    <t>MAR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</si>
  <si>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</si>
  <si>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</si>
  <si>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</si>
  <si>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</si>
  <si>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</si>
  <si>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</si>
  <si>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</si>
  <si>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</si>
  <si>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</si>
  <si>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</si>
  <si>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</si>
  <si>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</si>
  <si>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</si>
  <si>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</si>
  <si>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</si>
  <si>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</si>
  <si>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</si>
  <si>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</si>
  <si>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</si>
  <si>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</si>
  <si>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</si>
  <si>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</si>
  <si>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</si>
  <si>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</si>
  <si>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</si>
  <si>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</si>
  <si>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</si>
  <si>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</si>
  <si>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</si>
  <si>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</si>
  <si>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</si>
  <si>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</si>
  <si>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</si>
  <si>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</si>
  <si>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</si>
  <si>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</si>
  <si>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</si>
  <si>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</si>
  <si>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</si>
  <si>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</si>
  <si>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</si>
  <si>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</si>
  <si>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</si>
  <si>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</si>
  <si>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</si>
  <si>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</si>
  <si>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</si>
  <si>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</si>
  <si>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</si>
  <si>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</si>
  <si>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</si>
  <si>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</si>
  <si>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</si>
  <si>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</si>
  <si>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</si>
  <si>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</si>
  <si>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</si>
  <si>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</si>
  <si>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</si>
  <si>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</si>
  <si>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</si>
  <si>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</si>
  <si>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JUL 2024</t>
  </si>
  <si>
    <t>AUG 2024</t>
  </si>
  <si>
    <t>SEP 2024</t>
  </si>
  <si>
    <t>OCT 2024</t>
  </si>
  <si>
    <t>NOV 2024</t>
  </si>
  <si>
    <t>DEC 2024</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</si>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</sst>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mm\/dd\/yyyy"/>
  </numFmts>
  <fonts count="4" x14ac:knownFonts="1">
    <font>
      <sz val="10"/>
      <color rgb="FF000000"/>
      <name val="ARIAL"/>
      <charset val="1"/>
    </font>
    <font>
      <sz val="10"/>
      <color rgb="FF000000"/>
      <name val="Arial"/>
      <family val="2"/>
    </font>
    <font>
      <sz val="8"/>
      <name val="Arial"/>
      <family val="2"/>
    </font>
    <font>
      <b/>
      <sz val="12"/>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1" fontId="0" fillId="0" borderId="0" xfId="0" applyNumberFormat="1" applyAlignment="1">
      <alignment vertical="top"/>
    </xf>
    <xf numFmtId="164" fontId="0" fillId="0" borderId="0" xfId="0" applyNumberFormat="1" applyAlignment="1">
      <alignment vertical="top"/>
    </xf>
    <xf numFmtId="1" fontId="0" fillId="0" borderId="0" xfId="0" applyNumberFormat="1"/>
    <xf numFmtId="1" fontId="0" fillId="0" borderId="0" xfId="0" applyNumberFormat="1" applyAlignment="1">
      <alignment horizontal="center" vertical="top"/>
    </xf>
    <xf numFmtId="0" fontId="1" fillId="0" borderId="0" xfId="0" applyFont="1"/>
    <xf numFmtId="3" fontId="0" fillId="0" borderId="0" xfId="0" applyNumberFormat="1"/>
    <xf numFmtId="0" fontId="1" fillId="0" borderId="0" xfId="0" applyFont="1" applyAlignment="1">
      <alignment horizontal="right"/>
    </xf>
    <xf numFmtId="0" fontId="0" fillId="0" borderId="0" xfId="0" applyAlignment="1">
      <alignment horizontal="right"/>
    </xf>
    <xf numFmtId="3" fontId="0" fillId="0" borderId="0" xfId="0" applyNumberFormat="1" applyAlignment="1">
      <alignment horizontal="right"/>
    </xf>
    <xf numFmtId="17" fontId="1" fillId="0" borderId="0" xfId="0" quotePrefix="1" applyNumberFormat="1" applyFont="1"/>
    <xf numFmtId="0" fontId="1" fillId="0" borderId="0" xfId="0" quotePrefix="1" applyFont="1"/>
    <xf numFmtId="0" fontId="1" fillId="0" borderId="1" xfId="0" quotePrefix="1" applyFont="1" applyBorder="1"/>
    <xf numFmtId="0" fontId="0" fillId="0" borderId="1" xfId="0" applyBorder="1" applyAlignment="1">
      <alignment horizontal="right"/>
    </xf>
    <xf numFmtId="3" fontId="0" fillId="0" borderId="1" xfId="0" applyNumberFormat="1" applyBorder="1" applyAlignment="1">
      <alignment horizontal="right"/>
    </xf>
    <xf numFmtId="17" fontId="3" fillId="0" borderId="0" xfId="0" quotePrefix="1" applyNumberFormat="1" applyFo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charted!$C$81</c:f>
              <c:strCache>
                <c:ptCount val="1"/>
                <c:pt idx="0">
                  <c:v>GALLONS</c:v>
                </c:pt>
              </c:strCache>
            </c:strRef>
          </c:tx>
          <c:spPr>
            <a:solidFill>
              <a:schemeClr val="accent1"/>
            </a:solidFill>
            <a:ln>
              <a:noFill/>
            </a:ln>
            <a:effectLst/>
          </c:spPr>
          <c:invertIfNegative val="0"/>
          <c:dPt>
            <c:idx val="13"/>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4-855B-1D43-A2E2-F3B298B29BF1}"/>
              </c:ext>
            </c:extLst>
          </c:dPt>
          <c:dPt>
            <c:idx val="20"/>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5-855B-1D43-A2E2-F3B298B29BF1}"/>
              </c:ext>
            </c:extLst>
          </c:dPt>
          <c:dPt>
            <c:idx val="21"/>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3-855B-1D43-A2E2-F3B298B29BF1}"/>
              </c:ext>
            </c:extLst>
          </c:dPt>
          <c:dPt>
            <c:idx val="22"/>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A-855B-1D43-A2E2-F3B298B29BF1}"/>
              </c:ext>
            </c:extLst>
          </c:dPt>
          <c:dPt>
            <c:idx val="24"/>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6-855B-1D43-A2E2-F3B298B29BF1}"/>
              </c:ext>
            </c:extLst>
          </c:dPt>
          <c:dPt>
            <c:idx val="27"/>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2-855B-1D43-A2E2-F3B298B29BF1}"/>
              </c:ext>
            </c:extLst>
          </c:dPt>
          <c:dPt>
            <c:idx val="28"/>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B-855B-1D43-A2E2-F3B298B29BF1}"/>
              </c:ext>
            </c:extLst>
          </c:dPt>
          <c:dPt>
            <c:idx val="48"/>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7-855B-1D43-A2E2-F3B298B29BF1}"/>
              </c:ext>
            </c:extLst>
          </c:dPt>
          <c:dPt>
            <c:idx val="71"/>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8-855B-1D43-A2E2-F3B298B29BF1}"/>
              </c:ext>
            </c:extLst>
          </c:dPt>
          <c:dPt>
            <c:idx val="81"/>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9-855B-1D43-A2E2-F3B298B29BF1}"/>
              </c:ext>
            </c:extLst>
          </c:dPt>
          <c:dPt>
            <c:idx val="86"/>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1-855B-1D43-A2E2-F3B298B29BF1}"/>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charted!$B$82:$B$177</c:f>
              <c:strCache>
                <c:ptCount val="9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pt idx="59">
                  <c:v>DEC 2021</c:v>
                </c:pt>
                <c:pt idx="60">
                  <c:v>JAN 2022</c:v>
                </c:pt>
                <c:pt idx="61">
                  <c:v>FEB 2022</c:v>
                </c:pt>
                <c:pt idx="62">
                  <c:v>MAR 2022</c:v>
                </c:pt>
                <c:pt idx="63">
                  <c:v>APR 2022</c:v>
                </c:pt>
                <c:pt idx="64">
                  <c:v>MAY 2022</c:v>
                </c:pt>
                <c:pt idx="65">
                  <c:v>JUN 2022</c:v>
                </c:pt>
                <c:pt idx="66">
                  <c:v>JUL 2022</c:v>
                </c:pt>
                <c:pt idx="67">
                  <c:v>AUG 2022</c:v>
                </c:pt>
                <c:pt idx="68">
                  <c:v>SEP 2022</c:v>
                </c:pt>
                <c:pt idx="69">
                  <c:v>OCT 2022</c:v>
                </c:pt>
                <c:pt idx="70">
                  <c:v>NOV 2022</c:v>
                </c:pt>
                <c:pt idx="71">
                  <c:v>DEC 2022</c:v>
                </c:pt>
                <c:pt idx="72">
                  <c:v>JAN 2023</c:v>
                </c:pt>
                <c:pt idx="73">
                  <c:v>FEB 2023</c:v>
                </c:pt>
                <c:pt idx="74">
                  <c:v>MAR 2023</c:v>
                </c:pt>
                <c:pt idx="75">
                  <c:v>APR 2023</c:v>
                </c:pt>
                <c:pt idx="76">
                  <c:v>MAY 2023</c:v>
                </c:pt>
                <c:pt idx="77">
                  <c:v>JUN 2023</c:v>
                </c:pt>
                <c:pt idx="78">
                  <c:v>JUL 2023</c:v>
                </c:pt>
                <c:pt idx="79">
                  <c:v>AUG 2023</c:v>
                </c:pt>
                <c:pt idx="80">
                  <c:v>SEP 2023</c:v>
                </c:pt>
                <c:pt idx="81">
                  <c:v>OCT 2023</c:v>
                </c:pt>
                <c:pt idx="82">
                  <c:v>NOV 2023</c:v>
                </c:pt>
                <c:pt idx="83">
                  <c:v>DEC 2023</c:v>
                </c:pt>
                <c:pt idx="84">
                  <c:v>JAN 2024</c:v>
                </c:pt>
                <c:pt idx="85">
                  <c:v>FEB 2024</c:v>
                </c:pt>
                <c:pt idx="86">
                  <c:v>MAR 2024</c:v>
                </c:pt>
                <c:pt idx="87">
                  <c:v>APR 2024</c:v>
                </c:pt>
                <c:pt idx="88">
                  <c:v>MAY 2024</c:v>
                </c:pt>
                <c:pt idx="89">
                  <c:v>JUN 2024</c:v>
                </c:pt>
                <c:pt idx="90">
                  <c:v>JUL 2024</c:v>
                </c:pt>
                <c:pt idx="91">
                  <c:v>AUG 2024</c:v>
                </c:pt>
                <c:pt idx="92">
                  <c:v>SEP 2024</c:v>
                </c:pt>
                <c:pt idx="93">
                  <c:v>OCT 2024</c:v>
                </c:pt>
                <c:pt idx="94">
                  <c:v>NOV 2024</c:v>
                </c:pt>
                <c:pt idx="95">
                  <c:v>DEC 2024</c:v>
                </c:pt>
              </c:strCache>
            </c:strRef>
          </c:cat>
          <c:val>
            <c:numRef>
              <c:f>charted!$C$82:$C$177</c:f>
              <c:numCache>
                <c:formatCode>General</c:formatCode>
                <c:ptCount val="96"/>
                <c:pt idx="3" formatCode="#,##0">
                  <c:v>1080</c:v>
                </c:pt>
                <c:pt idx="13" formatCode="#,##0">
                  <c:v>1558615</c:v>
                </c:pt>
                <c:pt idx="20" formatCode="#,##0">
                  <c:v>271000</c:v>
                </c:pt>
                <c:pt idx="21" formatCode="#,##0">
                  <c:v>1576805</c:v>
                </c:pt>
                <c:pt idx="22" formatCode="#,##0">
                  <c:v>7200</c:v>
                </c:pt>
                <c:pt idx="24" formatCode="#,##0">
                  <c:v>82700</c:v>
                </c:pt>
                <c:pt idx="27" formatCode="#,##0">
                  <c:v>601719</c:v>
                </c:pt>
                <c:pt idx="28" formatCode="#,##0">
                  <c:v>6260</c:v>
                </c:pt>
                <c:pt idx="48" formatCode="#,##0">
                  <c:v>320788</c:v>
                </c:pt>
                <c:pt idx="59" formatCode="#,##0">
                  <c:v>100</c:v>
                </c:pt>
                <c:pt idx="71" formatCode="#,##0">
                  <c:v>18650</c:v>
                </c:pt>
                <c:pt idx="73" formatCode="#,##0">
                  <c:v>1500</c:v>
                </c:pt>
                <c:pt idx="81" formatCode="#,##0">
                  <c:v>10500</c:v>
                </c:pt>
                <c:pt idx="82" formatCode="#,##0">
                  <c:v>100</c:v>
                </c:pt>
                <c:pt idx="86" formatCode="#,##0">
                  <c:v>1520800</c:v>
                </c:pt>
              </c:numCache>
            </c:numRef>
          </c:val>
          <c:extLst>
            <c:ext xmlns:c16="http://schemas.microsoft.com/office/drawing/2014/chart" uri="{C3380CC4-5D6E-409C-BE32-E72D297353CC}">
              <c16:uniqueId val="{00000000-855B-1D43-A2E2-F3B298B29BF1}"/>
            </c:ext>
          </c:extLst>
        </c:ser>
        <c:dLbls>
          <c:showLegendKey val="0"/>
          <c:showVal val="0"/>
          <c:showCatName val="0"/>
          <c:showSerName val="0"/>
          <c:showPercent val="0"/>
          <c:showBubbleSize val="0"/>
        </c:dLbls>
        <c:gapWidth val="29"/>
        <c:axId val="146631711"/>
        <c:axId val="146545199"/>
      </c:barChart>
      <c:catAx>
        <c:axId val="146631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545199"/>
        <c:crosses val="autoZero"/>
        <c:auto val="1"/>
        <c:lblAlgn val="ctr"/>
        <c:lblOffset val="100"/>
        <c:noMultiLvlLbl val="0"/>
      </c:catAx>
      <c:valAx>
        <c:axId val="146545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631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20</xdr:col>
      <xdr:colOff>812800</xdr:colOff>
      <xdr:row>58</xdr:row>
      <xdr:rowOff>152400</xdr:rowOff>
    </xdr:to>
    <xdr:graphicFrame macro="">
      <xdr:nvGraphicFramePr>
        <xdr:cNvPr id="2" name="Chart 1">
          <a:extLst>
            <a:ext uri="{FF2B5EF4-FFF2-40B4-BE49-F238E27FC236}">
              <a16:creationId xmlns:a16="http://schemas.microsoft.com/office/drawing/2014/main" id="{14A705BE-2E2D-7A73-7142-5A9CB10D8D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18C29-4ABF-4084-A93A-D1947B0CA647}">
  <dimension ref="B3:Z36"/>
  <sheetViews>
    <sheetView tabSelected="1" topLeftCell="P1" zoomScale="120" zoomScaleNormal="120" workbookViewId="0">
      <selection activeCell="A9" sqref="A9:XFD16"/>
    </sheetView>
  </sheetViews>
  <sheetFormatPr baseColWidth="10" defaultColWidth="8.83203125" defaultRowHeight="13" x14ac:dyDescent="0.15"/>
  <cols>
    <col min="2" max="2" width="14.5" bestFit="1" customWidth="1"/>
    <col min="3" max="3" width="27" bestFit="1" customWidth="1"/>
    <col min="5" max="5" width="17.33203125" bestFit="1" customWidth="1"/>
    <col min="6" max="6" width="13.33203125" bestFit="1" customWidth="1"/>
    <col min="10" max="12" width="10.6640625" bestFit="1" customWidth="1"/>
    <col min="13" max="13" width="10.6640625" customWidth="1"/>
    <col min="16" max="16" width="15.33203125" bestFit="1" customWidth="1"/>
    <col min="18" max="18" width="15" bestFit="1" customWidth="1"/>
    <col min="19" max="19" width="33.6640625" bestFit="1" customWidth="1"/>
    <col min="20" max="20" width="28.33203125" bestFit="1" customWidth="1"/>
    <col min="24" max="24" width="255.83203125" bestFit="1" customWidth="1"/>
  </cols>
  <sheetData>
    <row r="3" spans="2:26" ht="12.75" customHeight="1" x14ac:dyDescent="0.15">
      <c r="C3" t="s">
        <v>0</v>
      </c>
      <c r="D3" t="s">
        <v>1</v>
      </c>
      <c r="E3" t="s">
        <v>2</v>
      </c>
      <c r="F3" t="s">
        <v>3</v>
      </c>
      <c r="G3" t="s">
        <v>4</v>
      </c>
      <c r="H3" t="s">
        <v>5</v>
      </c>
      <c r="I3" t="s">
        <v>6</v>
      </c>
      <c r="J3" t="s">
        <v>7</v>
      </c>
      <c r="K3" t="s">
        <v>8</v>
      </c>
      <c r="L3" t="s">
        <v>9</v>
      </c>
      <c r="N3" t="s">
        <v>10</v>
      </c>
      <c r="O3" t="s">
        <v>11</v>
      </c>
      <c r="P3" t="s">
        <v>12</v>
      </c>
      <c r="Q3" t="s">
        <v>13</v>
      </c>
      <c r="R3" t="s">
        <v>14</v>
      </c>
      <c r="S3" t="s">
        <v>15</v>
      </c>
      <c r="T3" t="s">
        <v>16</v>
      </c>
      <c r="U3" t="s">
        <v>17</v>
      </c>
      <c r="V3" t="s">
        <v>18</v>
      </c>
      <c r="W3" t="s">
        <v>19</v>
      </c>
      <c r="X3" t="s">
        <v>20</v>
      </c>
      <c r="Y3" t="s">
        <v>21</v>
      </c>
      <c r="Z3" t="s">
        <v>22</v>
      </c>
    </row>
    <row r="4" spans="2:26" ht="12.75" customHeight="1" x14ac:dyDescent="0.15">
      <c r="B4" t="s">
        <v>87</v>
      </c>
      <c r="C4" t="s">
        <v>23</v>
      </c>
      <c r="D4" t="s">
        <v>24</v>
      </c>
      <c r="E4" s="1">
        <v>282334</v>
      </c>
      <c r="F4" t="s">
        <v>34</v>
      </c>
      <c r="G4" t="s">
        <v>35</v>
      </c>
      <c r="H4" s="1">
        <v>1080</v>
      </c>
      <c r="I4" t="s">
        <v>31</v>
      </c>
      <c r="J4" s="2">
        <v>42832</v>
      </c>
      <c r="K4" s="2">
        <v>42832</v>
      </c>
      <c r="L4" s="2">
        <v>42837</v>
      </c>
      <c r="M4" s="4">
        <f t="shared" ref="M4:M32" si="0">SUM(L4-J4)</f>
        <v>5</v>
      </c>
      <c r="N4" t="s">
        <v>26</v>
      </c>
      <c r="O4" t="s">
        <v>25</v>
      </c>
      <c r="P4" t="s">
        <v>36</v>
      </c>
      <c r="Q4" t="s">
        <v>27</v>
      </c>
      <c r="R4" t="s">
        <v>28</v>
      </c>
      <c r="S4" t="s">
        <v>45</v>
      </c>
      <c r="T4" t="s">
        <v>37</v>
      </c>
      <c r="U4" t="s">
        <v>41</v>
      </c>
      <c r="V4" t="s">
        <v>29</v>
      </c>
      <c r="W4" t="s">
        <v>30</v>
      </c>
      <c r="X4" t="s">
        <v>46</v>
      </c>
      <c r="Y4" t="s">
        <v>25</v>
      </c>
      <c r="Z4" t="s">
        <v>25</v>
      </c>
    </row>
    <row r="5" spans="2:26" ht="12.75" customHeight="1" x14ac:dyDescent="0.15">
      <c r="B5" t="s">
        <v>88</v>
      </c>
      <c r="C5" t="s">
        <v>23</v>
      </c>
      <c r="D5" t="s">
        <v>24</v>
      </c>
      <c r="E5" s="1">
        <v>280603</v>
      </c>
      <c r="F5" t="s">
        <v>34</v>
      </c>
      <c r="G5" t="s">
        <v>35</v>
      </c>
      <c r="H5" s="1">
        <v>1095000</v>
      </c>
      <c r="I5" t="s">
        <v>31</v>
      </c>
      <c r="J5" s="2">
        <v>43152</v>
      </c>
      <c r="K5" s="2">
        <v>43153</v>
      </c>
      <c r="L5" s="2">
        <v>43152</v>
      </c>
      <c r="M5" s="4">
        <f t="shared" si="0"/>
        <v>0</v>
      </c>
      <c r="N5" t="s">
        <v>26</v>
      </c>
      <c r="O5" t="s">
        <v>25</v>
      </c>
      <c r="P5" t="s">
        <v>36</v>
      </c>
      <c r="Q5" t="s">
        <v>27</v>
      </c>
      <c r="R5" t="s">
        <v>28</v>
      </c>
      <c r="S5" t="s">
        <v>39</v>
      </c>
      <c r="T5" t="s">
        <v>40</v>
      </c>
      <c r="U5" t="s">
        <v>41</v>
      </c>
      <c r="V5" t="s">
        <v>29</v>
      </c>
      <c r="W5" t="s">
        <v>30</v>
      </c>
      <c r="X5" t="s">
        <v>42</v>
      </c>
      <c r="Y5" t="s">
        <v>25</v>
      </c>
      <c r="Z5" t="s">
        <v>25</v>
      </c>
    </row>
    <row r="6" spans="2:26" ht="12.75" customHeight="1" x14ac:dyDescent="0.15">
      <c r="B6" t="s">
        <v>88</v>
      </c>
      <c r="C6" t="s">
        <v>23</v>
      </c>
      <c r="D6" t="s">
        <v>24</v>
      </c>
      <c r="E6" s="1">
        <v>280607</v>
      </c>
      <c r="F6" t="s">
        <v>34</v>
      </c>
      <c r="G6" t="s">
        <v>35</v>
      </c>
      <c r="H6" s="1">
        <v>82115</v>
      </c>
      <c r="I6" t="s">
        <v>31</v>
      </c>
      <c r="J6" s="2">
        <v>43154</v>
      </c>
      <c r="K6" s="2">
        <v>43155</v>
      </c>
      <c r="L6" s="2">
        <v>43154</v>
      </c>
      <c r="M6" s="4">
        <f t="shared" si="0"/>
        <v>0</v>
      </c>
      <c r="N6" t="s">
        <v>26</v>
      </c>
      <c r="O6" t="s">
        <v>25</v>
      </c>
      <c r="P6" t="s">
        <v>36</v>
      </c>
      <c r="Q6" t="s">
        <v>27</v>
      </c>
      <c r="R6" t="s">
        <v>28</v>
      </c>
      <c r="S6" t="s">
        <v>39</v>
      </c>
      <c r="T6" t="s">
        <v>40</v>
      </c>
      <c r="U6" t="s">
        <v>41</v>
      </c>
      <c r="V6" t="s">
        <v>29</v>
      </c>
      <c r="W6" t="s">
        <v>30</v>
      </c>
      <c r="X6" t="s">
        <v>43</v>
      </c>
      <c r="Y6" t="s">
        <v>25</v>
      </c>
      <c r="Z6" t="s">
        <v>25</v>
      </c>
    </row>
    <row r="7" spans="2:26" ht="12.75" customHeight="1" x14ac:dyDescent="0.15">
      <c r="B7" t="s">
        <v>88</v>
      </c>
      <c r="C7" t="s">
        <v>23</v>
      </c>
      <c r="D7" t="s">
        <v>24</v>
      </c>
      <c r="E7" s="1">
        <v>280609</v>
      </c>
      <c r="F7" t="s">
        <v>34</v>
      </c>
      <c r="G7" t="s">
        <v>35</v>
      </c>
      <c r="H7" s="1">
        <v>381500</v>
      </c>
      <c r="I7" t="s">
        <v>31</v>
      </c>
      <c r="J7" s="2">
        <v>43155</v>
      </c>
      <c r="K7" s="2">
        <v>43156</v>
      </c>
      <c r="L7" s="2">
        <v>43155</v>
      </c>
      <c r="M7" s="4">
        <f t="shared" si="0"/>
        <v>0</v>
      </c>
      <c r="N7" t="s">
        <v>26</v>
      </c>
      <c r="O7" t="s">
        <v>25</v>
      </c>
      <c r="P7" t="s">
        <v>36</v>
      </c>
      <c r="Q7" t="s">
        <v>27</v>
      </c>
      <c r="R7" t="s">
        <v>28</v>
      </c>
      <c r="S7" t="s">
        <v>44</v>
      </c>
      <c r="T7" t="s">
        <v>40</v>
      </c>
      <c r="U7" t="s">
        <v>41</v>
      </c>
      <c r="V7" t="s">
        <v>29</v>
      </c>
      <c r="W7" t="s">
        <v>30</v>
      </c>
      <c r="X7" t="s">
        <v>43</v>
      </c>
      <c r="Y7" t="s">
        <v>25</v>
      </c>
      <c r="Z7" t="s">
        <v>25</v>
      </c>
    </row>
    <row r="8" spans="2:26" ht="12.75" customHeight="1" x14ac:dyDescent="0.15">
      <c r="B8" t="s">
        <v>89</v>
      </c>
      <c r="C8" t="s">
        <v>23</v>
      </c>
      <c r="D8" t="s">
        <v>24</v>
      </c>
      <c r="E8" s="1">
        <v>293836</v>
      </c>
      <c r="F8" t="s">
        <v>34</v>
      </c>
      <c r="G8" t="s">
        <v>35</v>
      </c>
      <c r="H8" s="1">
        <v>271000</v>
      </c>
      <c r="I8" t="s">
        <v>31</v>
      </c>
      <c r="J8" s="2">
        <v>43365</v>
      </c>
      <c r="K8" s="2">
        <v>43366</v>
      </c>
      <c r="L8" s="2">
        <v>43365</v>
      </c>
      <c r="M8" s="4">
        <f t="shared" si="0"/>
        <v>0</v>
      </c>
      <c r="N8" t="s">
        <v>26</v>
      </c>
      <c r="O8" t="s">
        <v>25</v>
      </c>
      <c r="P8" t="s">
        <v>36</v>
      </c>
      <c r="Q8" t="s">
        <v>27</v>
      </c>
      <c r="R8" t="s">
        <v>28</v>
      </c>
      <c r="S8" t="s">
        <v>44</v>
      </c>
      <c r="T8" t="s">
        <v>40</v>
      </c>
      <c r="U8" t="s">
        <v>47</v>
      </c>
      <c r="V8" t="s">
        <v>29</v>
      </c>
      <c r="W8" t="s">
        <v>30</v>
      </c>
      <c r="X8" t="s">
        <v>48</v>
      </c>
      <c r="Y8" t="s">
        <v>25</v>
      </c>
      <c r="Z8" t="s">
        <v>25</v>
      </c>
    </row>
    <row r="9" spans="2:26" ht="12.75" customHeight="1" x14ac:dyDescent="0.15">
      <c r="B9" t="s">
        <v>90</v>
      </c>
      <c r="C9" t="s">
        <v>23</v>
      </c>
      <c r="D9" t="s">
        <v>24</v>
      </c>
      <c r="E9" s="1">
        <v>294932</v>
      </c>
      <c r="F9" t="s">
        <v>34</v>
      </c>
      <c r="G9" t="s">
        <v>35</v>
      </c>
      <c r="H9" s="1">
        <v>159900</v>
      </c>
      <c r="I9" t="s">
        <v>31</v>
      </c>
      <c r="J9" s="2">
        <v>43382</v>
      </c>
      <c r="K9" s="2">
        <v>43383</v>
      </c>
      <c r="L9" s="2">
        <v>43382</v>
      </c>
      <c r="M9" s="4">
        <f t="shared" si="0"/>
        <v>0</v>
      </c>
      <c r="N9" t="s">
        <v>26</v>
      </c>
      <c r="O9" t="s">
        <v>25</v>
      </c>
      <c r="P9" t="s">
        <v>36</v>
      </c>
      <c r="Q9" t="s">
        <v>27</v>
      </c>
      <c r="R9" t="s">
        <v>28</v>
      </c>
      <c r="S9" t="s">
        <v>44</v>
      </c>
      <c r="T9" t="s">
        <v>40</v>
      </c>
      <c r="U9" t="s">
        <v>51</v>
      </c>
      <c r="V9" t="s">
        <v>29</v>
      </c>
      <c r="W9" t="s">
        <v>30</v>
      </c>
      <c r="X9" s="16" t="s">
        <v>49</v>
      </c>
      <c r="Y9" t="s">
        <v>25</v>
      </c>
      <c r="Z9" t="s">
        <v>25</v>
      </c>
    </row>
    <row r="10" spans="2:26" ht="12.75" customHeight="1" x14ac:dyDescent="0.15">
      <c r="B10" t="s">
        <v>90</v>
      </c>
      <c r="C10" t="s">
        <v>23</v>
      </c>
      <c r="D10" t="s">
        <v>24</v>
      </c>
      <c r="E10" s="1">
        <v>294935</v>
      </c>
      <c r="F10" t="s">
        <v>34</v>
      </c>
      <c r="G10" t="s">
        <v>35</v>
      </c>
      <c r="H10" s="1">
        <v>1425</v>
      </c>
      <c r="I10" t="s">
        <v>31</v>
      </c>
      <c r="J10" s="2">
        <v>43383</v>
      </c>
      <c r="K10" s="2">
        <v>43383</v>
      </c>
      <c r="L10" s="2">
        <v>43383</v>
      </c>
      <c r="M10" s="4">
        <f t="shared" si="0"/>
        <v>0</v>
      </c>
      <c r="N10" t="s">
        <v>26</v>
      </c>
      <c r="O10" t="s">
        <v>25</v>
      </c>
      <c r="P10" t="s">
        <v>36</v>
      </c>
      <c r="Q10" t="s">
        <v>27</v>
      </c>
      <c r="R10" t="s">
        <v>28</v>
      </c>
      <c r="S10" t="s">
        <v>44</v>
      </c>
      <c r="T10" t="s">
        <v>40</v>
      </c>
      <c r="U10" t="s">
        <v>51</v>
      </c>
      <c r="V10" t="s">
        <v>29</v>
      </c>
      <c r="W10" t="s">
        <v>30</v>
      </c>
      <c r="X10" t="s">
        <v>52</v>
      </c>
      <c r="Y10" t="s">
        <v>25</v>
      </c>
      <c r="Z10" t="s">
        <v>25</v>
      </c>
    </row>
    <row r="11" spans="2:26" ht="12.75" customHeight="1" x14ac:dyDescent="0.15">
      <c r="B11" t="s">
        <v>90</v>
      </c>
      <c r="C11" t="s">
        <v>23</v>
      </c>
      <c r="D11" t="s">
        <v>24</v>
      </c>
      <c r="E11" s="1">
        <v>294923</v>
      </c>
      <c r="F11" t="s">
        <v>34</v>
      </c>
      <c r="G11" t="s">
        <v>35</v>
      </c>
      <c r="H11" s="1">
        <v>174180</v>
      </c>
      <c r="I11" t="s">
        <v>31</v>
      </c>
      <c r="J11" s="2">
        <v>43386</v>
      </c>
      <c r="K11" s="2">
        <v>43387</v>
      </c>
      <c r="L11" s="2">
        <v>43386</v>
      </c>
      <c r="M11" s="4">
        <f t="shared" si="0"/>
        <v>0</v>
      </c>
      <c r="N11" t="s">
        <v>26</v>
      </c>
      <c r="O11" t="s">
        <v>25</v>
      </c>
      <c r="P11" t="s">
        <v>36</v>
      </c>
      <c r="Q11" t="s">
        <v>27</v>
      </c>
      <c r="R11" t="s">
        <v>28</v>
      </c>
      <c r="S11" t="s">
        <v>44</v>
      </c>
      <c r="T11" t="s">
        <v>40</v>
      </c>
      <c r="U11" t="s">
        <v>51</v>
      </c>
      <c r="V11" t="s">
        <v>29</v>
      </c>
      <c r="W11" t="s">
        <v>30</v>
      </c>
      <c r="X11" t="s">
        <v>49</v>
      </c>
      <c r="Y11" t="s">
        <v>25</v>
      </c>
      <c r="Z11" t="s">
        <v>25</v>
      </c>
    </row>
    <row r="12" spans="2:26" ht="12.75" customHeight="1" x14ac:dyDescent="0.15">
      <c r="B12" t="s">
        <v>90</v>
      </c>
      <c r="C12" t="s">
        <v>23</v>
      </c>
      <c r="D12" t="s">
        <v>24</v>
      </c>
      <c r="E12" s="1">
        <v>294927</v>
      </c>
      <c r="F12" t="s">
        <v>34</v>
      </c>
      <c r="G12" t="s">
        <v>35</v>
      </c>
      <c r="H12" s="1">
        <v>536200</v>
      </c>
      <c r="I12" t="s">
        <v>31</v>
      </c>
      <c r="J12" s="2">
        <v>43388</v>
      </c>
      <c r="K12" s="2">
        <v>43389</v>
      </c>
      <c r="L12" s="2">
        <v>43388</v>
      </c>
      <c r="M12" s="4">
        <f t="shared" si="0"/>
        <v>0</v>
      </c>
      <c r="N12" t="s">
        <v>26</v>
      </c>
      <c r="O12" t="s">
        <v>25</v>
      </c>
      <c r="P12" t="s">
        <v>36</v>
      </c>
      <c r="Q12" t="s">
        <v>27</v>
      </c>
      <c r="R12" t="s">
        <v>28</v>
      </c>
      <c r="S12" t="s">
        <v>44</v>
      </c>
      <c r="T12" t="s">
        <v>40</v>
      </c>
      <c r="U12" t="s">
        <v>50</v>
      </c>
      <c r="V12" t="s">
        <v>29</v>
      </c>
      <c r="W12" t="s">
        <v>30</v>
      </c>
      <c r="X12" t="s">
        <v>49</v>
      </c>
      <c r="Y12" t="s">
        <v>25</v>
      </c>
      <c r="Z12" t="s">
        <v>25</v>
      </c>
    </row>
    <row r="13" spans="2:26" ht="12.75" customHeight="1" x14ac:dyDescent="0.15">
      <c r="B13" t="s">
        <v>90</v>
      </c>
      <c r="C13" t="s">
        <v>23</v>
      </c>
      <c r="D13" t="s">
        <v>24</v>
      </c>
      <c r="E13" s="1">
        <v>294910</v>
      </c>
      <c r="F13" t="s">
        <v>34</v>
      </c>
      <c r="G13" t="s">
        <v>35</v>
      </c>
      <c r="H13" s="1">
        <v>501000</v>
      </c>
      <c r="I13" t="s">
        <v>31</v>
      </c>
      <c r="J13" s="2">
        <v>43389</v>
      </c>
      <c r="K13" s="2">
        <v>43390</v>
      </c>
      <c r="L13" s="2">
        <v>43389</v>
      </c>
      <c r="M13" s="4">
        <f t="shared" si="0"/>
        <v>0</v>
      </c>
      <c r="N13" t="s">
        <v>26</v>
      </c>
      <c r="O13" t="s">
        <v>25</v>
      </c>
      <c r="P13" t="s">
        <v>36</v>
      </c>
      <c r="Q13" t="s">
        <v>27</v>
      </c>
      <c r="R13" t="s">
        <v>28</v>
      </c>
      <c r="S13" t="s">
        <v>44</v>
      </c>
      <c r="T13" t="s">
        <v>40</v>
      </c>
      <c r="U13" t="s">
        <v>41</v>
      </c>
      <c r="V13" t="s">
        <v>29</v>
      </c>
      <c r="W13" t="s">
        <v>30</v>
      </c>
      <c r="X13" t="s">
        <v>49</v>
      </c>
      <c r="Y13" t="s">
        <v>25</v>
      </c>
      <c r="Z13" t="s">
        <v>25</v>
      </c>
    </row>
    <row r="14" spans="2:26" ht="12.75" customHeight="1" x14ac:dyDescent="0.15">
      <c r="B14" t="s">
        <v>90</v>
      </c>
      <c r="C14" t="s">
        <v>23</v>
      </c>
      <c r="D14" t="s">
        <v>24</v>
      </c>
      <c r="E14" s="1">
        <v>294917</v>
      </c>
      <c r="F14" t="s">
        <v>34</v>
      </c>
      <c r="G14" t="s">
        <v>35</v>
      </c>
      <c r="H14" s="1">
        <v>163750</v>
      </c>
      <c r="I14" t="s">
        <v>31</v>
      </c>
      <c r="J14" s="2">
        <v>43390</v>
      </c>
      <c r="K14" s="2">
        <v>43391</v>
      </c>
      <c r="L14" s="2">
        <v>43390</v>
      </c>
      <c r="M14" s="4">
        <f t="shared" si="0"/>
        <v>0</v>
      </c>
      <c r="N14" t="s">
        <v>26</v>
      </c>
      <c r="O14" t="s">
        <v>25</v>
      </c>
      <c r="P14" t="s">
        <v>36</v>
      </c>
      <c r="Q14" t="s">
        <v>27</v>
      </c>
      <c r="R14" t="s">
        <v>28</v>
      </c>
      <c r="S14" t="s">
        <v>44</v>
      </c>
      <c r="T14" t="s">
        <v>40</v>
      </c>
      <c r="U14" t="s">
        <v>50</v>
      </c>
      <c r="V14" t="s">
        <v>29</v>
      </c>
      <c r="W14" t="s">
        <v>30</v>
      </c>
      <c r="X14" t="s">
        <v>49</v>
      </c>
      <c r="Y14" t="s">
        <v>25</v>
      </c>
      <c r="Z14" t="s">
        <v>25</v>
      </c>
    </row>
    <row r="15" spans="2:26" ht="12.75" customHeight="1" x14ac:dyDescent="0.15">
      <c r="B15" t="s">
        <v>90</v>
      </c>
      <c r="C15" t="s">
        <v>23</v>
      </c>
      <c r="D15" t="s">
        <v>24</v>
      </c>
      <c r="E15" s="1">
        <v>297122</v>
      </c>
      <c r="F15" t="s">
        <v>34</v>
      </c>
      <c r="G15" t="s">
        <v>35</v>
      </c>
      <c r="H15" s="1">
        <v>3600</v>
      </c>
      <c r="I15" t="s">
        <v>31</v>
      </c>
      <c r="J15" s="2">
        <v>43393</v>
      </c>
      <c r="K15" s="2">
        <v>43393</v>
      </c>
      <c r="L15" s="2">
        <v>43393</v>
      </c>
      <c r="M15" s="4">
        <f t="shared" si="0"/>
        <v>0</v>
      </c>
      <c r="N15" t="s">
        <v>26</v>
      </c>
      <c r="O15" t="s">
        <v>25</v>
      </c>
      <c r="P15" t="s">
        <v>36</v>
      </c>
      <c r="Q15" t="s">
        <v>27</v>
      </c>
      <c r="R15" t="s">
        <v>28</v>
      </c>
      <c r="S15" t="s">
        <v>44</v>
      </c>
      <c r="T15" t="s">
        <v>40</v>
      </c>
      <c r="U15" t="s">
        <v>41</v>
      </c>
      <c r="V15" t="s">
        <v>29</v>
      </c>
      <c r="W15" t="s">
        <v>30</v>
      </c>
      <c r="X15" t="s">
        <v>53</v>
      </c>
      <c r="Y15" t="s">
        <v>25</v>
      </c>
      <c r="Z15" t="s">
        <v>25</v>
      </c>
    </row>
    <row r="16" spans="2:26" ht="12.75" customHeight="1" x14ac:dyDescent="0.15">
      <c r="B16" t="s">
        <v>90</v>
      </c>
      <c r="C16" t="s">
        <v>23</v>
      </c>
      <c r="D16" t="s">
        <v>24</v>
      </c>
      <c r="E16" s="1">
        <v>297123</v>
      </c>
      <c r="F16" t="s">
        <v>34</v>
      </c>
      <c r="G16" t="s">
        <v>35</v>
      </c>
      <c r="H16" s="1">
        <v>36750</v>
      </c>
      <c r="I16" t="s">
        <v>31</v>
      </c>
      <c r="J16" s="2">
        <v>43397</v>
      </c>
      <c r="K16" s="2">
        <v>43398</v>
      </c>
      <c r="L16" s="2">
        <v>43397</v>
      </c>
      <c r="M16" s="4">
        <f t="shared" si="0"/>
        <v>0</v>
      </c>
      <c r="N16" t="s">
        <v>26</v>
      </c>
      <c r="O16" t="s">
        <v>25</v>
      </c>
      <c r="P16" t="s">
        <v>36</v>
      </c>
      <c r="Q16" t="s">
        <v>27</v>
      </c>
      <c r="R16" t="s">
        <v>28</v>
      </c>
      <c r="S16" t="s">
        <v>44</v>
      </c>
      <c r="T16" t="s">
        <v>40</v>
      </c>
      <c r="U16" t="s">
        <v>41</v>
      </c>
      <c r="V16" t="s">
        <v>29</v>
      </c>
      <c r="W16" t="s">
        <v>30</v>
      </c>
      <c r="X16" t="s">
        <v>53</v>
      </c>
      <c r="Y16" t="s">
        <v>25</v>
      </c>
      <c r="Z16" t="s">
        <v>25</v>
      </c>
    </row>
    <row r="17" spans="2:26" ht="12.75" customHeight="1" x14ac:dyDescent="0.15">
      <c r="B17" t="s">
        <v>91</v>
      </c>
      <c r="C17" t="s">
        <v>23</v>
      </c>
      <c r="D17" t="s">
        <v>24</v>
      </c>
      <c r="E17" s="1">
        <v>298632</v>
      </c>
      <c r="F17" t="s">
        <v>34</v>
      </c>
      <c r="G17" t="s">
        <v>35</v>
      </c>
      <c r="H17" s="1">
        <v>7200</v>
      </c>
      <c r="I17" t="s">
        <v>31</v>
      </c>
      <c r="J17" s="2">
        <v>43425</v>
      </c>
      <c r="K17" s="2">
        <v>43425</v>
      </c>
      <c r="L17" s="2">
        <v>43425</v>
      </c>
      <c r="M17" s="4">
        <f t="shared" si="0"/>
        <v>0</v>
      </c>
      <c r="N17" t="s">
        <v>26</v>
      </c>
      <c r="O17" t="s">
        <v>25</v>
      </c>
      <c r="P17" t="s">
        <v>36</v>
      </c>
      <c r="Q17" t="s">
        <v>27</v>
      </c>
      <c r="R17" t="s">
        <v>28</v>
      </c>
      <c r="S17" t="s">
        <v>39</v>
      </c>
      <c r="T17" t="s">
        <v>40</v>
      </c>
      <c r="U17" t="s">
        <v>50</v>
      </c>
      <c r="V17" t="s">
        <v>29</v>
      </c>
      <c r="W17" t="s">
        <v>30</v>
      </c>
      <c r="X17" t="s">
        <v>54</v>
      </c>
      <c r="Y17" t="s">
        <v>25</v>
      </c>
      <c r="Z17" t="s">
        <v>25</v>
      </c>
    </row>
    <row r="18" spans="2:26" ht="12.75" customHeight="1" x14ac:dyDescent="0.15">
      <c r="B18" t="s">
        <v>92</v>
      </c>
      <c r="C18" t="s">
        <v>23</v>
      </c>
      <c r="D18" t="s">
        <v>24</v>
      </c>
      <c r="E18" s="1">
        <v>300528</v>
      </c>
      <c r="F18" t="s">
        <v>34</v>
      </c>
      <c r="G18" t="s">
        <v>35</v>
      </c>
      <c r="H18" s="1">
        <v>79000</v>
      </c>
      <c r="I18" t="s">
        <v>31</v>
      </c>
      <c r="J18" s="2">
        <v>43467</v>
      </c>
      <c r="K18" s="2">
        <v>43468</v>
      </c>
      <c r="L18" s="2">
        <v>43467</v>
      </c>
      <c r="M18" s="4">
        <f t="shared" si="0"/>
        <v>0</v>
      </c>
      <c r="N18" t="s">
        <v>26</v>
      </c>
      <c r="O18" t="s">
        <v>25</v>
      </c>
      <c r="P18" t="s">
        <v>36</v>
      </c>
      <c r="Q18" t="s">
        <v>27</v>
      </c>
      <c r="R18" t="s">
        <v>28</v>
      </c>
      <c r="S18" t="s">
        <v>44</v>
      </c>
      <c r="T18" t="s">
        <v>40</v>
      </c>
      <c r="U18" t="s">
        <v>41</v>
      </c>
      <c r="V18" t="s">
        <v>29</v>
      </c>
      <c r="W18" t="s">
        <v>30</v>
      </c>
      <c r="X18" t="s">
        <v>52</v>
      </c>
      <c r="Y18" t="s">
        <v>25</v>
      </c>
      <c r="Z18" t="s">
        <v>25</v>
      </c>
    </row>
    <row r="19" spans="2:26" ht="12.75" customHeight="1" x14ac:dyDescent="0.15">
      <c r="B19" t="s">
        <v>92</v>
      </c>
      <c r="C19" t="s">
        <v>23</v>
      </c>
      <c r="D19" t="s">
        <v>24</v>
      </c>
      <c r="E19" s="1">
        <v>300525</v>
      </c>
      <c r="F19" t="s">
        <v>34</v>
      </c>
      <c r="G19" t="s">
        <v>35</v>
      </c>
      <c r="H19" s="1">
        <v>3700</v>
      </c>
      <c r="I19" t="s">
        <v>31</v>
      </c>
      <c r="J19" s="2">
        <v>43468</v>
      </c>
      <c r="K19" s="2">
        <v>43469</v>
      </c>
      <c r="L19" s="2">
        <v>43468</v>
      </c>
      <c r="M19" s="4">
        <f t="shared" si="0"/>
        <v>0</v>
      </c>
      <c r="N19" t="s">
        <v>26</v>
      </c>
      <c r="O19" t="s">
        <v>25</v>
      </c>
      <c r="P19" t="s">
        <v>36</v>
      </c>
      <c r="Q19" t="s">
        <v>27</v>
      </c>
      <c r="R19" t="s">
        <v>28</v>
      </c>
      <c r="S19" t="s">
        <v>44</v>
      </c>
      <c r="T19" t="s">
        <v>40</v>
      </c>
      <c r="U19" t="s">
        <v>41</v>
      </c>
      <c r="V19" t="s">
        <v>29</v>
      </c>
      <c r="W19" t="s">
        <v>30</v>
      </c>
      <c r="X19" t="s">
        <v>55</v>
      </c>
      <c r="Y19" t="s">
        <v>25</v>
      </c>
      <c r="Z19" t="s">
        <v>25</v>
      </c>
    </row>
    <row r="20" spans="2:26" ht="12.75" customHeight="1" x14ac:dyDescent="0.15">
      <c r="B20" t="s">
        <v>93</v>
      </c>
      <c r="C20" t="s">
        <v>23</v>
      </c>
      <c r="D20" t="s">
        <v>24</v>
      </c>
      <c r="E20" s="1">
        <v>308035</v>
      </c>
      <c r="F20" t="s">
        <v>34</v>
      </c>
      <c r="G20" t="s">
        <v>35</v>
      </c>
      <c r="H20" s="1">
        <v>423219</v>
      </c>
      <c r="I20" t="s">
        <v>31</v>
      </c>
      <c r="J20" s="2">
        <v>43579</v>
      </c>
      <c r="K20" s="2">
        <v>43580</v>
      </c>
      <c r="L20" s="2">
        <v>43579</v>
      </c>
      <c r="M20" s="4">
        <f t="shared" si="0"/>
        <v>0</v>
      </c>
      <c r="N20" t="s">
        <v>26</v>
      </c>
      <c r="O20" t="s">
        <v>25</v>
      </c>
      <c r="P20" t="s">
        <v>36</v>
      </c>
      <c r="Q20" t="s">
        <v>27</v>
      </c>
      <c r="R20" t="s">
        <v>28</v>
      </c>
      <c r="S20" t="s">
        <v>44</v>
      </c>
      <c r="T20" t="s">
        <v>40</v>
      </c>
      <c r="U20" t="s">
        <v>41</v>
      </c>
      <c r="V20" t="s">
        <v>29</v>
      </c>
      <c r="W20" t="s">
        <v>30</v>
      </c>
      <c r="X20" t="s">
        <v>58</v>
      </c>
      <c r="Y20" t="s">
        <v>25</v>
      </c>
      <c r="Z20" t="s">
        <v>25</v>
      </c>
    </row>
    <row r="21" spans="2:26" ht="12.75" customHeight="1" x14ac:dyDescent="0.15">
      <c r="B21" t="s">
        <v>93</v>
      </c>
      <c r="C21" t="s">
        <v>23</v>
      </c>
      <c r="D21" t="s">
        <v>24</v>
      </c>
      <c r="E21" s="1">
        <v>308034</v>
      </c>
      <c r="F21" t="s">
        <v>34</v>
      </c>
      <c r="G21" t="s">
        <v>35</v>
      </c>
      <c r="H21" s="1">
        <v>178500</v>
      </c>
      <c r="I21" t="s">
        <v>31</v>
      </c>
      <c r="J21" s="2">
        <v>43580</v>
      </c>
      <c r="K21" s="2">
        <v>43581</v>
      </c>
      <c r="L21" s="2">
        <v>43580</v>
      </c>
      <c r="M21" s="4">
        <f t="shared" si="0"/>
        <v>0</v>
      </c>
      <c r="N21" t="s">
        <v>26</v>
      </c>
      <c r="O21" t="s">
        <v>25</v>
      </c>
      <c r="P21" t="s">
        <v>36</v>
      </c>
      <c r="Q21" t="s">
        <v>27</v>
      </c>
      <c r="R21" t="s">
        <v>28</v>
      </c>
      <c r="S21" t="s">
        <v>44</v>
      </c>
      <c r="T21" t="s">
        <v>40</v>
      </c>
      <c r="U21" t="s">
        <v>41</v>
      </c>
      <c r="V21" t="s">
        <v>29</v>
      </c>
      <c r="W21" t="s">
        <v>30</v>
      </c>
      <c r="X21" t="s">
        <v>57</v>
      </c>
      <c r="Y21" t="s">
        <v>25</v>
      </c>
      <c r="Z21" t="s">
        <v>25</v>
      </c>
    </row>
    <row r="22" spans="2:26" ht="12.75" customHeight="1" x14ac:dyDescent="0.15">
      <c r="B22" t="s">
        <v>94</v>
      </c>
      <c r="C22" t="s">
        <v>23</v>
      </c>
      <c r="D22" t="s">
        <v>24</v>
      </c>
      <c r="E22" s="1">
        <v>309771</v>
      </c>
      <c r="F22" t="s">
        <v>34</v>
      </c>
      <c r="G22" t="s">
        <v>35</v>
      </c>
      <c r="H22" s="1">
        <v>2100</v>
      </c>
      <c r="I22" t="s">
        <v>31</v>
      </c>
      <c r="J22" s="2">
        <v>43587</v>
      </c>
      <c r="K22" s="2">
        <v>43588</v>
      </c>
      <c r="L22" s="2">
        <v>43587</v>
      </c>
      <c r="M22" s="4">
        <f t="shared" si="0"/>
        <v>0</v>
      </c>
      <c r="N22" t="s">
        <v>26</v>
      </c>
      <c r="O22" t="s">
        <v>25</v>
      </c>
      <c r="P22" t="s">
        <v>36</v>
      </c>
      <c r="Q22" t="s">
        <v>27</v>
      </c>
      <c r="R22" t="s">
        <v>28</v>
      </c>
      <c r="S22" t="s">
        <v>44</v>
      </c>
      <c r="T22" t="s">
        <v>38</v>
      </c>
      <c r="U22" t="s">
        <v>41</v>
      </c>
      <c r="V22" t="s">
        <v>29</v>
      </c>
      <c r="W22" t="s">
        <v>30</v>
      </c>
      <c r="X22" t="s">
        <v>59</v>
      </c>
      <c r="Y22" t="s">
        <v>25</v>
      </c>
      <c r="Z22" t="s">
        <v>25</v>
      </c>
    </row>
    <row r="23" spans="2:26" ht="12.75" customHeight="1" x14ac:dyDescent="0.15">
      <c r="B23" t="s">
        <v>95</v>
      </c>
      <c r="C23" t="s">
        <v>23</v>
      </c>
      <c r="D23" t="s">
        <v>24</v>
      </c>
      <c r="E23" s="1">
        <v>309772</v>
      </c>
      <c r="F23" t="s">
        <v>34</v>
      </c>
      <c r="G23" t="s">
        <v>35</v>
      </c>
      <c r="H23" s="1">
        <v>1160</v>
      </c>
      <c r="I23" t="s">
        <v>31</v>
      </c>
      <c r="J23" s="2">
        <v>43596</v>
      </c>
      <c r="K23" s="2">
        <v>43596</v>
      </c>
      <c r="L23" s="2">
        <v>43596</v>
      </c>
      <c r="M23" s="4">
        <f t="shared" si="0"/>
        <v>0</v>
      </c>
      <c r="N23" t="s">
        <v>26</v>
      </c>
      <c r="O23" t="s">
        <v>25</v>
      </c>
      <c r="P23" t="s">
        <v>36</v>
      </c>
      <c r="Q23" t="s">
        <v>27</v>
      </c>
      <c r="R23" t="s">
        <v>28</v>
      </c>
      <c r="S23" t="s">
        <v>44</v>
      </c>
      <c r="T23" t="s">
        <v>40</v>
      </c>
      <c r="U23" t="s">
        <v>41</v>
      </c>
      <c r="V23" t="s">
        <v>29</v>
      </c>
      <c r="W23" t="s">
        <v>30</v>
      </c>
      <c r="X23" t="s">
        <v>60</v>
      </c>
      <c r="Y23" t="s">
        <v>25</v>
      </c>
      <c r="Z23" t="s">
        <v>25</v>
      </c>
    </row>
    <row r="24" spans="2:26" ht="12.75" customHeight="1" x14ac:dyDescent="0.15">
      <c r="B24" t="s">
        <v>96</v>
      </c>
      <c r="C24" t="s">
        <v>23</v>
      </c>
      <c r="D24" t="s">
        <v>24</v>
      </c>
      <c r="E24" s="1">
        <v>359513</v>
      </c>
      <c r="F24" t="s">
        <v>34</v>
      </c>
      <c r="G24" t="s">
        <v>35</v>
      </c>
      <c r="H24" s="1">
        <v>3000</v>
      </c>
      <c r="I24" t="s">
        <v>31</v>
      </c>
      <c r="J24" s="2">
        <v>44330</v>
      </c>
      <c r="K24" s="2">
        <v>44330</v>
      </c>
      <c r="L24" s="2">
        <v>44333</v>
      </c>
      <c r="M24" s="4">
        <f t="shared" si="0"/>
        <v>3</v>
      </c>
      <c r="N24" t="s">
        <v>26</v>
      </c>
      <c r="O24" t="s">
        <v>25</v>
      </c>
      <c r="P24" t="s">
        <v>36</v>
      </c>
      <c r="Q24" t="s">
        <v>27</v>
      </c>
      <c r="R24" t="s">
        <v>28</v>
      </c>
      <c r="S24" t="s">
        <v>61</v>
      </c>
      <c r="T24" t="s">
        <v>37</v>
      </c>
      <c r="U24" t="s">
        <v>62</v>
      </c>
      <c r="V24" t="s">
        <v>29</v>
      </c>
      <c r="W24" t="s">
        <v>30</v>
      </c>
      <c r="X24" t="s">
        <v>63</v>
      </c>
      <c r="Y24" t="s">
        <v>25</v>
      </c>
      <c r="Z24" t="s">
        <v>25</v>
      </c>
    </row>
    <row r="25" spans="2:26" ht="12.75" customHeight="1" x14ac:dyDescent="0.15">
      <c r="B25" t="s">
        <v>97</v>
      </c>
      <c r="C25" t="s">
        <v>23</v>
      </c>
      <c r="D25" t="s">
        <v>24</v>
      </c>
      <c r="E25" s="1">
        <v>385518</v>
      </c>
      <c r="F25" t="s">
        <v>34</v>
      </c>
      <c r="G25" t="s">
        <v>35</v>
      </c>
      <c r="H25" s="1">
        <v>320788</v>
      </c>
      <c r="I25" t="s">
        <v>31</v>
      </c>
      <c r="J25" s="2">
        <v>44511</v>
      </c>
      <c r="K25" s="2">
        <v>44511</v>
      </c>
      <c r="L25" s="2">
        <v>44519</v>
      </c>
      <c r="M25" s="4">
        <f t="shared" si="0"/>
        <v>8</v>
      </c>
      <c r="N25" t="s">
        <v>26</v>
      </c>
      <c r="O25" t="s">
        <v>25</v>
      </c>
      <c r="P25" t="s">
        <v>36</v>
      </c>
      <c r="Q25" t="s">
        <v>27</v>
      </c>
      <c r="R25" t="s">
        <v>28</v>
      </c>
      <c r="S25" t="s">
        <v>64</v>
      </c>
      <c r="T25" t="s">
        <v>56</v>
      </c>
      <c r="U25" t="s">
        <v>41</v>
      </c>
      <c r="V25" t="s">
        <v>29</v>
      </c>
      <c r="W25" t="s">
        <v>30</v>
      </c>
      <c r="X25" t="s">
        <v>25</v>
      </c>
      <c r="Y25" t="s">
        <v>25</v>
      </c>
      <c r="Z25" t="s">
        <v>25</v>
      </c>
    </row>
    <row r="26" spans="2:26" ht="12.75" customHeight="1" x14ac:dyDescent="0.15">
      <c r="B26" t="s">
        <v>98</v>
      </c>
      <c r="C26" t="s">
        <v>23</v>
      </c>
      <c r="D26" t="s">
        <v>24</v>
      </c>
      <c r="E26" s="1">
        <v>385519</v>
      </c>
      <c r="F26" t="s">
        <v>34</v>
      </c>
      <c r="G26" t="s">
        <v>35</v>
      </c>
      <c r="H26" s="1">
        <v>100</v>
      </c>
      <c r="I26" t="s">
        <v>31</v>
      </c>
      <c r="J26" s="2">
        <v>44538</v>
      </c>
      <c r="K26" s="2">
        <v>44538</v>
      </c>
      <c r="L26" s="2">
        <v>44544</v>
      </c>
      <c r="M26" s="4">
        <f t="shared" si="0"/>
        <v>6</v>
      </c>
      <c r="N26" t="s">
        <v>26</v>
      </c>
      <c r="O26" t="s">
        <v>25</v>
      </c>
      <c r="P26" t="s">
        <v>36</v>
      </c>
      <c r="Q26" t="s">
        <v>27</v>
      </c>
      <c r="R26" t="s">
        <v>28</v>
      </c>
      <c r="S26" t="s">
        <v>65</v>
      </c>
      <c r="T26" t="s">
        <v>32</v>
      </c>
      <c r="U26" t="s">
        <v>41</v>
      </c>
      <c r="V26" t="s">
        <v>29</v>
      </c>
      <c r="W26" t="s">
        <v>30</v>
      </c>
      <c r="X26" t="s">
        <v>25</v>
      </c>
      <c r="Y26" t="s">
        <v>25</v>
      </c>
      <c r="Z26" t="s">
        <v>25</v>
      </c>
    </row>
    <row r="27" spans="2:26" ht="12.75" customHeight="1" x14ac:dyDescent="0.15">
      <c r="B27" t="s">
        <v>99</v>
      </c>
      <c r="C27" t="s">
        <v>23</v>
      </c>
      <c r="D27" t="s">
        <v>24</v>
      </c>
      <c r="E27" s="1">
        <v>392032</v>
      </c>
      <c r="F27" t="s">
        <v>34</v>
      </c>
      <c r="G27" t="s">
        <v>35</v>
      </c>
      <c r="H27" s="1">
        <v>18650</v>
      </c>
      <c r="I27" t="s">
        <v>31</v>
      </c>
      <c r="J27" s="2">
        <v>44904</v>
      </c>
      <c r="K27" s="2">
        <v>44907</v>
      </c>
      <c r="L27" s="2">
        <v>44910</v>
      </c>
      <c r="M27" s="4">
        <f t="shared" si="0"/>
        <v>6</v>
      </c>
      <c r="N27" t="s">
        <v>26</v>
      </c>
      <c r="O27" t="s">
        <v>25</v>
      </c>
      <c r="P27" t="s">
        <v>36</v>
      </c>
      <c r="Q27" t="s">
        <v>27</v>
      </c>
      <c r="R27" t="s">
        <v>28</v>
      </c>
      <c r="S27" t="s">
        <v>66</v>
      </c>
      <c r="T27" t="s">
        <v>37</v>
      </c>
      <c r="U27" t="s">
        <v>41</v>
      </c>
      <c r="V27" t="s">
        <v>29</v>
      </c>
      <c r="W27" t="s">
        <v>30</v>
      </c>
      <c r="X27" t="s">
        <v>67</v>
      </c>
      <c r="Y27" t="s">
        <v>25</v>
      </c>
      <c r="Z27" t="s">
        <v>25</v>
      </c>
    </row>
    <row r="28" spans="2:26" ht="12.75" customHeight="1" x14ac:dyDescent="0.15">
      <c r="B28" t="s">
        <v>100</v>
      </c>
      <c r="C28" t="s">
        <v>23</v>
      </c>
      <c r="D28" t="s">
        <v>24</v>
      </c>
      <c r="E28" s="1">
        <v>396286</v>
      </c>
      <c r="F28" t="s">
        <v>34</v>
      </c>
      <c r="G28" t="s">
        <v>35</v>
      </c>
      <c r="H28" s="1">
        <v>1500</v>
      </c>
      <c r="I28" t="s">
        <v>31</v>
      </c>
      <c r="J28" s="2">
        <v>44980</v>
      </c>
      <c r="K28" s="2">
        <v>44980</v>
      </c>
      <c r="L28" s="2">
        <v>44981</v>
      </c>
      <c r="M28" s="4">
        <f t="shared" si="0"/>
        <v>1</v>
      </c>
      <c r="N28" t="s">
        <v>26</v>
      </c>
      <c r="O28" t="s">
        <v>25</v>
      </c>
      <c r="P28" t="s">
        <v>36</v>
      </c>
      <c r="Q28" t="s">
        <v>27</v>
      </c>
      <c r="R28" t="s">
        <v>28</v>
      </c>
      <c r="S28" t="s">
        <v>68</v>
      </c>
      <c r="T28" t="s">
        <v>37</v>
      </c>
      <c r="U28" t="s">
        <v>41</v>
      </c>
      <c r="V28" t="s">
        <v>29</v>
      </c>
      <c r="W28" t="s">
        <v>30</v>
      </c>
      <c r="X28" t="s">
        <v>69</v>
      </c>
      <c r="Y28" t="s">
        <v>25</v>
      </c>
      <c r="Z28" t="s">
        <v>25</v>
      </c>
    </row>
    <row r="29" spans="2:26" ht="12.75" customHeight="1" x14ac:dyDescent="0.15">
      <c r="B29" t="s">
        <v>101</v>
      </c>
      <c r="C29" t="s">
        <v>23</v>
      </c>
      <c r="D29" t="s">
        <v>24</v>
      </c>
      <c r="E29" s="1">
        <v>412198</v>
      </c>
      <c r="F29" t="s">
        <v>34</v>
      </c>
      <c r="G29" t="s">
        <v>35</v>
      </c>
      <c r="H29" s="1">
        <v>10500</v>
      </c>
      <c r="I29" t="s">
        <v>31</v>
      </c>
      <c r="J29" s="2">
        <v>45227</v>
      </c>
      <c r="K29" s="2">
        <v>45227</v>
      </c>
      <c r="L29" s="2">
        <v>45231</v>
      </c>
      <c r="M29" s="4">
        <f t="shared" si="0"/>
        <v>4</v>
      </c>
      <c r="N29" t="s">
        <v>26</v>
      </c>
      <c r="O29" t="s">
        <v>25</v>
      </c>
      <c r="P29" t="s">
        <v>36</v>
      </c>
      <c r="Q29" t="s">
        <v>27</v>
      </c>
      <c r="R29" t="s">
        <v>28</v>
      </c>
      <c r="S29" t="s">
        <v>70</v>
      </c>
      <c r="T29" t="s">
        <v>40</v>
      </c>
      <c r="U29" t="s">
        <v>41</v>
      </c>
      <c r="V29" t="s">
        <v>29</v>
      </c>
      <c r="W29" t="s">
        <v>30</v>
      </c>
      <c r="X29" t="s">
        <v>71</v>
      </c>
      <c r="Y29" t="s">
        <v>25</v>
      </c>
      <c r="Z29" t="s">
        <v>25</v>
      </c>
    </row>
    <row r="30" spans="2:26" ht="12.75" customHeight="1" x14ac:dyDescent="0.15">
      <c r="B30" t="s">
        <v>102</v>
      </c>
      <c r="C30" t="s">
        <v>23</v>
      </c>
      <c r="D30" t="s">
        <v>24</v>
      </c>
      <c r="E30" s="1">
        <v>412826</v>
      </c>
      <c r="F30" t="s">
        <v>34</v>
      </c>
      <c r="G30" t="s">
        <v>35</v>
      </c>
      <c r="H30" s="1">
        <v>100</v>
      </c>
      <c r="I30" t="s">
        <v>31</v>
      </c>
      <c r="J30" s="2">
        <v>45232</v>
      </c>
      <c r="K30" s="2">
        <v>45232</v>
      </c>
      <c r="L30" s="2">
        <v>45243</v>
      </c>
      <c r="M30" s="4">
        <f t="shared" si="0"/>
        <v>11</v>
      </c>
      <c r="N30" t="s">
        <v>26</v>
      </c>
      <c r="O30" t="s">
        <v>25</v>
      </c>
      <c r="P30" t="s">
        <v>36</v>
      </c>
      <c r="Q30" t="s">
        <v>27</v>
      </c>
      <c r="R30" t="s">
        <v>28</v>
      </c>
      <c r="S30" t="s">
        <v>72</v>
      </c>
      <c r="T30" t="s">
        <v>56</v>
      </c>
      <c r="U30" t="s">
        <v>41</v>
      </c>
      <c r="V30" t="s">
        <v>29</v>
      </c>
      <c r="W30" t="s">
        <v>30</v>
      </c>
      <c r="X30" t="s">
        <v>73</v>
      </c>
      <c r="Y30" t="s">
        <v>25</v>
      </c>
      <c r="Z30" t="s">
        <v>25</v>
      </c>
    </row>
    <row r="31" spans="2:26" ht="12.75" customHeight="1" x14ac:dyDescent="0.15">
      <c r="B31" t="s">
        <v>103</v>
      </c>
      <c r="C31" t="s">
        <v>23</v>
      </c>
      <c r="D31" t="s">
        <v>24</v>
      </c>
      <c r="E31" s="1">
        <v>419061</v>
      </c>
      <c r="F31" t="s">
        <v>34</v>
      </c>
      <c r="G31" t="s">
        <v>35</v>
      </c>
      <c r="H31" s="1">
        <v>1003500</v>
      </c>
      <c r="I31" t="s">
        <v>31</v>
      </c>
      <c r="J31" s="2">
        <v>45365</v>
      </c>
      <c r="K31" s="2">
        <v>45367</v>
      </c>
      <c r="L31" s="2">
        <v>45369</v>
      </c>
      <c r="M31" s="4">
        <f t="shared" si="0"/>
        <v>4</v>
      </c>
      <c r="N31" t="s">
        <v>26</v>
      </c>
      <c r="O31" t="s">
        <v>25</v>
      </c>
      <c r="P31" t="s">
        <v>36</v>
      </c>
      <c r="Q31" t="s">
        <v>27</v>
      </c>
      <c r="R31" t="s">
        <v>28</v>
      </c>
      <c r="S31" t="s">
        <v>74</v>
      </c>
      <c r="T31" t="s">
        <v>32</v>
      </c>
      <c r="U31" t="s">
        <v>41</v>
      </c>
      <c r="V31" t="s">
        <v>29</v>
      </c>
      <c r="W31" t="s">
        <v>30</v>
      </c>
      <c r="X31" t="s">
        <v>75</v>
      </c>
      <c r="Y31" t="s">
        <v>25</v>
      </c>
      <c r="Z31" t="s">
        <v>25</v>
      </c>
    </row>
    <row r="32" spans="2:26" ht="12.75" customHeight="1" x14ac:dyDescent="0.15">
      <c r="B32" t="s">
        <v>103</v>
      </c>
      <c r="C32" t="s">
        <v>23</v>
      </c>
      <c r="D32" t="s">
        <v>24</v>
      </c>
      <c r="E32" s="1">
        <v>419062</v>
      </c>
      <c r="F32" t="s">
        <v>34</v>
      </c>
      <c r="G32" t="s">
        <v>35</v>
      </c>
      <c r="H32" s="1">
        <v>37300</v>
      </c>
      <c r="I32" t="s">
        <v>31</v>
      </c>
      <c r="J32" s="2">
        <v>45365</v>
      </c>
      <c r="K32" s="2">
        <v>45367</v>
      </c>
      <c r="L32" s="2">
        <v>45369</v>
      </c>
      <c r="M32" s="4">
        <f t="shared" si="0"/>
        <v>4</v>
      </c>
      <c r="N32" t="s">
        <v>26</v>
      </c>
      <c r="O32" t="s">
        <v>25</v>
      </c>
      <c r="P32" t="s">
        <v>36</v>
      </c>
      <c r="Q32" t="s">
        <v>27</v>
      </c>
      <c r="R32" t="s">
        <v>28</v>
      </c>
      <c r="S32" t="s">
        <v>76</v>
      </c>
      <c r="T32" t="s">
        <v>32</v>
      </c>
      <c r="U32" t="s">
        <v>41</v>
      </c>
      <c r="V32" t="s">
        <v>29</v>
      </c>
      <c r="W32" t="s">
        <v>30</v>
      </c>
      <c r="X32" t="s">
        <v>77</v>
      </c>
      <c r="Y32" t="s">
        <v>25</v>
      </c>
      <c r="Z32" t="s">
        <v>25</v>
      </c>
    </row>
    <row r="33" spans="2:26" ht="12.75" customHeight="1" x14ac:dyDescent="0.15">
      <c r="B33" t="s">
        <v>103</v>
      </c>
      <c r="C33" t="s">
        <v>23</v>
      </c>
      <c r="D33" t="s">
        <v>24</v>
      </c>
      <c r="E33" s="1">
        <v>419063</v>
      </c>
      <c r="F33" t="s">
        <v>34</v>
      </c>
      <c r="G33" t="s">
        <v>35</v>
      </c>
      <c r="H33" s="1">
        <v>480000</v>
      </c>
      <c r="I33" t="s">
        <v>31</v>
      </c>
      <c r="J33" s="2">
        <v>45365</v>
      </c>
      <c r="K33" s="2">
        <v>45367</v>
      </c>
      <c r="L33" s="2">
        <v>45369</v>
      </c>
      <c r="M33" s="4">
        <f>SUM(L33-J33)</f>
        <v>4</v>
      </c>
      <c r="N33" t="s">
        <v>26</v>
      </c>
      <c r="O33" t="s">
        <v>25</v>
      </c>
      <c r="P33" t="s">
        <v>36</v>
      </c>
      <c r="Q33" t="s">
        <v>27</v>
      </c>
      <c r="R33" t="s">
        <v>28</v>
      </c>
      <c r="S33" t="s">
        <v>78</v>
      </c>
      <c r="T33" t="s">
        <v>32</v>
      </c>
      <c r="U33" t="s">
        <v>41</v>
      </c>
      <c r="V33" t="s">
        <v>29</v>
      </c>
      <c r="W33" t="s">
        <v>30</v>
      </c>
      <c r="X33" t="s">
        <v>79</v>
      </c>
      <c r="Y33" t="s">
        <v>25</v>
      </c>
      <c r="Z33" t="s">
        <v>25</v>
      </c>
    </row>
    <row r="34" spans="2:26" ht="12.75" customHeight="1" x14ac:dyDescent="0.15">
      <c r="C34" t="s">
        <v>23</v>
      </c>
      <c r="D34" t="s">
        <v>24</v>
      </c>
      <c r="E34" s="1">
        <v>419092</v>
      </c>
      <c r="F34" t="s">
        <v>80</v>
      </c>
      <c r="G34" t="s">
        <v>25</v>
      </c>
      <c r="I34" t="s">
        <v>25</v>
      </c>
      <c r="J34" s="2">
        <v>45365</v>
      </c>
      <c r="K34" s="2">
        <v>36892</v>
      </c>
      <c r="L34" s="2">
        <v>45371</v>
      </c>
      <c r="M34" s="2"/>
      <c r="N34" t="s">
        <v>81</v>
      </c>
      <c r="O34" t="s">
        <v>25</v>
      </c>
      <c r="P34" t="s">
        <v>82</v>
      </c>
      <c r="Q34" t="s">
        <v>27</v>
      </c>
      <c r="R34" t="s">
        <v>28</v>
      </c>
      <c r="S34" t="s">
        <v>25</v>
      </c>
      <c r="T34" t="s">
        <v>25</v>
      </c>
      <c r="U34" t="s">
        <v>83</v>
      </c>
      <c r="V34" t="s">
        <v>84</v>
      </c>
      <c r="W34" t="s">
        <v>30</v>
      </c>
      <c r="X34" t="s">
        <v>85</v>
      </c>
      <c r="Y34" t="s">
        <v>86</v>
      </c>
      <c r="Z34" t="s">
        <v>33</v>
      </c>
    </row>
    <row r="36" spans="2:26" x14ac:dyDescent="0.15">
      <c r="H36" s="3">
        <f>SUM(H4:H33)</f>
        <v>5977817</v>
      </c>
      <c r="I36">
        <f>SUM(H36/7)</f>
        <v>853973.85714285716</v>
      </c>
    </row>
  </sheetData>
  <autoFilter ref="A3:Z3" xr:uid="{D5118C29-4ABF-4084-A93A-D1947B0CA647}">
    <sortState xmlns:xlrd2="http://schemas.microsoft.com/office/spreadsheetml/2017/richdata2" ref="A4:Z34">
      <sortCondition ref="J3:J34"/>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F59B-6133-B943-8581-58DC5DA79C00}">
  <dimension ref="B61:F177"/>
  <sheetViews>
    <sheetView workbookViewId="0">
      <selection activeCell="E63" sqref="E63"/>
    </sheetView>
  </sheetViews>
  <sheetFormatPr baseColWidth="10" defaultRowHeight="13" x14ac:dyDescent="0.15"/>
  <cols>
    <col min="2" max="2" width="14.5" bestFit="1" customWidth="1"/>
    <col min="3" max="3" width="10.83203125" style="8"/>
  </cols>
  <sheetData>
    <row r="61" spans="2:6" x14ac:dyDescent="0.15">
      <c r="C61" s="7" t="s">
        <v>109</v>
      </c>
      <c r="E61" s="5" t="s">
        <v>109</v>
      </c>
    </row>
    <row r="62" spans="2:6" x14ac:dyDescent="0.15">
      <c r="B62">
        <v>13</v>
      </c>
      <c r="C62" s="9">
        <f>SUM(C63:C79)</f>
        <v>5977817</v>
      </c>
      <c r="E62" s="6">
        <f>SUM(C62/13)</f>
        <v>459832.07692307694</v>
      </c>
      <c r="F62" s="5" t="s">
        <v>104</v>
      </c>
    </row>
    <row r="63" spans="2:6" x14ac:dyDescent="0.15">
      <c r="B63" t="s">
        <v>87</v>
      </c>
      <c r="C63" s="9">
        <f>SUMIF('raw data'!B:B,charted!B63,'raw data'!H:H)</f>
        <v>1080</v>
      </c>
      <c r="E63" s="6">
        <f>SUM(C62/8)</f>
        <v>747227.125</v>
      </c>
      <c r="F63" s="5" t="s">
        <v>105</v>
      </c>
    </row>
    <row r="64" spans="2:6" x14ac:dyDescent="0.15">
      <c r="B64" t="s">
        <v>88</v>
      </c>
      <c r="C64" s="9">
        <f>SUMIF('raw data'!B:B,charted!B64,'raw data'!H:H)</f>
        <v>1558615</v>
      </c>
      <c r="E64" s="6">
        <f>SUM(C62/87)</f>
        <v>68710.540229885053</v>
      </c>
      <c r="F64" s="5" t="s">
        <v>106</v>
      </c>
    </row>
    <row r="65" spans="2:6" x14ac:dyDescent="0.15">
      <c r="B65" t="s">
        <v>89</v>
      </c>
      <c r="C65" s="9">
        <f>SUMIF('raw data'!B:B,charted!B65,'raw data'!H:H)</f>
        <v>271000</v>
      </c>
      <c r="E65" s="6">
        <f>SUM(C64/30)</f>
        <v>51953.833333333336</v>
      </c>
      <c r="F65" s="5" t="s">
        <v>107</v>
      </c>
    </row>
    <row r="66" spans="2:6" x14ac:dyDescent="0.15">
      <c r="B66" t="s">
        <v>90</v>
      </c>
      <c r="C66" s="9">
        <f>SUMIF('raw data'!B:B,charted!B66,'raw data'!H:H)</f>
        <v>1576805</v>
      </c>
      <c r="E66" s="6">
        <f>SUM(E65/24)</f>
        <v>2164.7430555555557</v>
      </c>
      <c r="F66" s="5" t="s">
        <v>108</v>
      </c>
    </row>
    <row r="67" spans="2:6" x14ac:dyDescent="0.15">
      <c r="B67" t="s">
        <v>91</v>
      </c>
      <c r="C67" s="9">
        <f>SUMIF('raw data'!B:B,charted!B67,'raw data'!H:H)</f>
        <v>7200</v>
      </c>
    </row>
    <row r="68" spans="2:6" x14ac:dyDescent="0.15">
      <c r="B68" t="s">
        <v>92</v>
      </c>
      <c r="C68" s="9">
        <f>SUMIF('raw data'!B:B,charted!B68,'raw data'!H:H)</f>
        <v>82700</v>
      </c>
    </row>
    <row r="69" spans="2:6" x14ac:dyDescent="0.15">
      <c r="B69" t="s">
        <v>93</v>
      </c>
      <c r="C69" s="9">
        <f>SUMIF('raw data'!B:B,charted!B69,'raw data'!H:H)</f>
        <v>601719</v>
      </c>
    </row>
    <row r="70" spans="2:6" x14ac:dyDescent="0.15">
      <c r="B70" t="s">
        <v>94</v>
      </c>
      <c r="C70" s="9">
        <f>SUMIF('raw data'!B:B,charted!B70,'raw data'!H:H)</f>
        <v>2100</v>
      </c>
    </row>
    <row r="71" spans="2:6" x14ac:dyDescent="0.15">
      <c r="B71" t="s">
        <v>95</v>
      </c>
      <c r="C71" s="9">
        <f>SUMIF('raw data'!B:B,charted!B71,'raw data'!H:H)</f>
        <v>1160</v>
      </c>
    </row>
    <row r="72" spans="2:6" x14ac:dyDescent="0.15">
      <c r="B72" t="s">
        <v>96</v>
      </c>
      <c r="C72" s="9">
        <f>SUMIF('raw data'!B:B,charted!B72,'raw data'!H:H)</f>
        <v>3000</v>
      </c>
    </row>
    <row r="73" spans="2:6" x14ac:dyDescent="0.15">
      <c r="B73" t="s">
        <v>97</v>
      </c>
      <c r="C73" s="9">
        <f>SUMIF('raw data'!B:B,charted!B73,'raw data'!H:H)</f>
        <v>320788</v>
      </c>
    </row>
    <row r="74" spans="2:6" x14ac:dyDescent="0.15">
      <c r="B74" t="s">
        <v>98</v>
      </c>
      <c r="C74" s="9">
        <f>SUMIF('raw data'!B:B,charted!B74,'raw data'!H:H)</f>
        <v>100</v>
      </c>
    </row>
    <row r="75" spans="2:6" x14ac:dyDescent="0.15">
      <c r="B75" t="s">
        <v>99</v>
      </c>
      <c r="C75" s="9">
        <f>SUMIF('raw data'!B:B,charted!B75,'raw data'!H:H)</f>
        <v>18650</v>
      </c>
    </row>
    <row r="76" spans="2:6" x14ac:dyDescent="0.15">
      <c r="B76" t="s">
        <v>100</v>
      </c>
      <c r="C76" s="9">
        <f>SUMIF('raw data'!B:B,charted!B76,'raw data'!H:H)</f>
        <v>1500</v>
      </c>
    </row>
    <row r="77" spans="2:6" x14ac:dyDescent="0.15">
      <c r="B77" t="s">
        <v>101</v>
      </c>
      <c r="C77" s="9">
        <f>SUMIF('raw data'!B:B,charted!B77,'raw data'!H:H)</f>
        <v>10500</v>
      </c>
    </row>
    <row r="78" spans="2:6" x14ac:dyDescent="0.15">
      <c r="B78" t="s">
        <v>102</v>
      </c>
      <c r="C78" s="9">
        <f>SUMIF('raw data'!B:B,charted!B78,'raw data'!H:H)</f>
        <v>100</v>
      </c>
    </row>
    <row r="79" spans="2:6" x14ac:dyDescent="0.15">
      <c r="B79" t="s">
        <v>103</v>
      </c>
      <c r="C79" s="9">
        <f>SUMIF('raw data'!B:B,charted!B79,'raw data'!H:H)</f>
        <v>1520800</v>
      </c>
    </row>
    <row r="81" spans="2:3" x14ac:dyDescent="0.15">
      <c r="B81" s="5" t="s">
        <v>206</v>
      </c>
      <c r="C81" s="7" t="s">
        <v>31</v>
      </c>
    </row>
    <row r="82" spans="2:3" x14ac:dyDescent="0.15">
      <c r="B82" s="10" t="s">
        <v>110</v>
      </c>
    </row>
    <row r="83" spans="2:3" x14ac:dyDescent="0.15">
      <c r="B83" s="11" t="s">
        <v>111</v>
      </c>
    </row>
    <row r="84" spans="2:3" x14ac:dyDescent="0.15">
      <c r="B84" s="11" t="s">
        <v>127</v>
      </c>
    </row>
    <row r="85" spans="2:3" ht="16" x14ac:dyDescent="0.2">
      <c r="B85" s="15" t="s">
        <v>112</v>
      </c>
      <c r="C85" s="9">
        <f>+C63</f>
        <v>1080</v>
      </c>
    </row>
    <row r="86" spans="2:3" x14ac:dyDescent="0.15">
      <c r="B86" s="10" t="s">
        <v>119</v>
      </c>
    </row>
    <row r="87" spans="2:3" x14ac:dyDescent="0.15">
      <c r="B87" s="11" t="s">
        <v>120</v>
      </c>
    </row>
    <row r="88" spans="2:3" x14ac:dyDescent="0.15">
      <c r="B88" s="10" t="s">
        <v>121</v>
      </c>
    </row>
    <row r="89" spans="2:3" x14ac:dyDescent="0.15">
      <c r="B89" s="10" t="s">
        <v>122</v>
      </c>
    </row>
    <row r="90" spans="2:3" x14ac:dyDescent="0.15">
      <c r="B90" s="11" t="s">
        <v>123</v>
      </c>
    </row>
    <row r="91" spans="2:3" x14ac:dyDescent="0.15">
      <c r="B91" s="10" t="s">
        <v>124</v>
      </c>
    </row>
    <row r="92" spans="2:3" x14ac:dyDescent="0.15">
      <c r="B92" s="11" t="s">
        <v>125</v>
      </c>
    </row>
    <row r="93" spans="2:3" x14ac:dyDescent="0.15">
      <c r="B93" s="12" t="s">
        <v>126</v>
      </c>
      <c r="C93" s="13"/>
    </row>
    <row r="94" spans="2:3" x14ac:dyDescent="0.15">
      <c r="B94" s="10" t="s">
        <v>113</v>
      </c>
    </row>
    <row r="95" spans="2:3" x14ac:dyDescent="0.15">
      <c r="B95" s="11" t="s">
        <v>114</v>
      </c>
      <c r="C95" s="9">
        <f>C64</f>
        <v>1558615</v>
      </c>
    </row>
    <row r="96" spans="2:3" x14ac:dyDescent="0.15">
      <c r="B96" s="11" t="s">
        <v>128</v>
      </c>
    </row>
    <row r="97" spans="2:3" x14ac:dyDescent="0.15">
      <c r="B97" s="10" t="s">
        <v>115</v>
      </c>
    </row>
    <row r="98" spans="2:3" x14ac:dyDescent="0.15">
      <c r="B98" s="10" t="s">
        <v>129</v>
      </c>
    </row>
    <row r="99" spans="2:3" x14ac:dyDescent="0.15">
      <c r="B99" s="11" t="s">
        <v>130</v>
      </c>
    </row>
    <row r="100" spans="2:3" x14ac:dyDescent="0.15">
      <c r="B100" s="10" t="s">
        <v>131</v>
      </c>
    </row>
    <row r="101" spans="2:3" x14ac:dyDescent="0.15">
      <c r="B101" s="10" t="s">
        <v>132</v>
      </c>
    </row>
    <row r="102" spans="2:3" x14ac:dyDescent="0.15">
      <c r="B102" s="11" t="s">
        <v>133</v>
      </c>
      <c r="C102" s="9">
        <f>C65</f>
        <v>271000</v>
      </c>
    </row>
    <row r="103" spans="2:3" x14ac:dyDescent="0.15">
      <c r="B103" s="10" t="s">
        <v>134</v>
      </c>
      <c r="C103" s="9">
        <f>C66</f>
        <v>1576805</v>
      </c>
    </row>
    <row r="104" spans="2:3" x14ac:dyDescent="0.15">
      <c r="B104" s="11" t="s">
        <v>135</v>
      </c>
      <c r="C104" s="9">
        <f>C67</f>
        <v>7200</v>
      </c>
    </row>
    <row r="105" spans="2:3" x14ac:dyDescent="0.15">
      <c r="B105" s="12" t="s">
        <v>136</v>
      </c>
      <c r="C105" s="13"/>
    </row>
    <row r="106" spans="2:3" x14ac:dyDescent="0.15">
      <c r="B106" s="10" t="s">
        <v>116</v>
      </c>
      <c r="C106" s="9">
        <f>+C68</f>
        <v>82700</v>
      </c>
    </row>
    <row r="107" spans="2:3" x14ac:dyDescent="0.15">
      <c r="B107" s="11" t="s">
        <v>117</v>
      </c>
    </row>
    <row r="108" spans="2:3" x14ac:dyDescent="0.15">
      <c r="B108" s="11" t="s">
        <v>137</v>
      </c>
    </row>
    <row r="109" spans="2:3" x14ac:dyDescent="0.15">
      <c r="B109" s="10" t="s">
        <v>118</v>
      </c>
      <c r="C109" s="9">
        <f>+C69</f>
        <v>601719</v>
      </c>
    </row>
    <row r="110" spans="2:3" x14ac:dyDescent="0.15">
      <c r="B110" s="10" t="s">
        <v>138</v>
      </c>
      <c r="C110" s="9">
        <f>SUM(C70:C72)</f>
        <v>6260</v>
      </c>
    </row>
    <row r="111" spans="2:3" x14ac:dyDescent="0.15">
      <c r="B111" s="11" t="s">
        <v>139</v>
      </c>
    </row>
    <row r="112" spans="2:3" x14ac:dyDescent="0.15">
      <c r="B112" s="10" t="s">
        <v>140</v>
      </c>
    </row>
    <row r="113" spans="2:3" x14ac:dyDescent="0.15">
      <c r="B113" s="10" t="s">
        <v>141</v>
      </c>
    </row>
    <row r="114" spans="2:3" x14ac:dyDescent="0.15">
      <c r="B114" s="11" t="s">
        <v>142</v>
      </c>
    </row>
    <row r="115" spans="2:3" x14ac:dyDescent="0.15">
      <c r="B115" s="10" t="s">
        <v>143</v>
      </c>
    </row>
    <row r="116" spans="2:3" x14ac:dyDescent="0.15">
      <c r="B116" s="11" t="s">
        <v>144</v>
      </c>
    </row>
    <row r="117" spans="2:3" x14ac:dyDescent="0.15">
      <c r="B117" s="12" t="s">
        <v>145</v>
      </c>
      <c r="C117" s="13"/>
    </row>
    <row r="118" spans="2:3" x14ac:dyDescent="0.15">
      <c r="B118" s="10" t="s">
        <v>146</v>
      </c>
    </row>
    <row r="119" spans="2:3" x14ac:dyDescent="0.15">
      <c r="B119" s="11" t="s">
        <v>147</v>
      </c>
    </row>
    <row r="120" spans="2:3" x14ac:dyDescent="0.15">
      <c r="B120" s="11" t="s">
        <v>148</v>
      </c>
    </row>
    <row r="121" spans="2:3" x14ac:dyDescent="0.15">
      <c r="B121" s="10" t="s">
        <v>149</v>
      </c>
    </row>
    <row r="122" spans="2:3" x14ac:dyDescent="0.15">
      <c r="B122" s="10" t="s">
        <v>150</v>
      </c>
    </row>
    <row r="123" spans="2:3" x14ac:dyDescent="0.15">
      <c r="B123" s="11" t="s">
        <v>151</v>
      </c>
    </row>
    <row r="124" spans="2:3" x14ac:dyDescent="0.15">
      <c r="B124" s="10" t="s">
        <v>152</v>
      </c>
    </row>
    <row r="125" spans="2:3" x14ac:dyDescent="0.15">
      <c r="B125" s="10" t="s">
        <v>153</v>
      </c>
    </row>
    <row r="126" spans="2:3" x14ac:dyDescent="0.15">
      <c r="B126" s="11" t="s">
        <v>154</v>
      </c>
    </row>
    <row r="127" spans="2:3" x14ac:dyDescent="0.15">
      <c r="B127" s="10" t="s">
        <v>155</v>
      </c>
    </row>
    <row r="128" spans="2:3" x14ac:dyDescent="0.15">
      <c r="B128" s="11" t="s">
        <v>156</v>
      </c>
    </row>
    <row r="129" spans="2:3" x14ac:dyDescent="0.15">
      <c r="B129" s="12" t="s">
        <v>157</v>
      </c>
      <c r="C129" s="13"/>
    </row>
    <row r="130" spans="2:3" x14ac:dyDescent="0.15">
      <c r="B130" s="10" t="s">
        <v>158</v>
      </c>
      <c r="C130" s="9">
        <f>+C73</f>
        <v>320788</v>
      </c>
    </row>
    <row r="131" spans="2:3" x14ac:dyDescent="0.15">
      <c r="B131" s="11" t="s">
        <v>159</v>
      </c>
    </row>
    <row r="132" spans="2:3" x14ac:dyDescent="0.15">
      <c r="B132" s="11" t="s">
        <v>160</v>
      </c>
    </row>
    <row r="133" spans="2:3" x14ac:dyDescent="0.15">
      <c r="B133" s="10" t="s">
        <v>161</v>
      </c>
    </row>
    <row r="134" spans="2:3" x14ac:dyDescent="0.15">
      <c r="B134" s="10" t="s">
        <v>162</v>
      </c>
    </row>
    <row r="135" spans="2:3" x14ac:dyDescent="0.15">
      <c r="B135" s="11" t="s">
        <v>163</v>
      </c>
    </row>
    <row r="136" spans="2:3" x14ac:dyDescent="0.15">
      <c r="B136" s="10" t="s">
        <v>164</v>
      </c>
    </row>
    <row r="137" spans="2:3" x14ac:dyDescent="0.15">
      <c r="B137" s="10" t="s">
        <v>165</v>
      </c>
    </row>
    <row r="138" spans="2:3" x14ac:dyDescent="0.15">
      <c r="B138" s="11" t="s">
        <v>166</v>
      </c>
    </row>
    <row r="139" spans="2:3" x14ac:dyDescent="0.15">
      <c r="B139" s="10" t="s">
        <v>167</v>
      </c>
    </row>
    <row r="140" spans="2:3" x14ac:dyDescent="0.15">
      <c r="B140" s="11" t="s">
        <v>168</v>
      </c>
    </row>
    <row r="141" spans="2:3" x14ac:dyDescent="0.15">
      <c r="B141" s="12" t="s">
        <v>169</v>
      </c>
      <c r="C141" s="14">
        <f>+C74</f>
        <v>100</v>
      </c>
    </row>
    <row r="142" spans="2:3" x14ac:dyDescent="0.15">
      <c r="B142" s="10" t="s">
        <v>170</v>
      </c>
    </row>
    <row r="143" spans="2:3" x14ac:dyDescent="0.15">
      <c r="B143" s="11" t="s">
        <v>171</v>
      </c>
    </row>
    <row r="144" spans="2:3" x14ac:dyDescent="0.15">
      <c r="B144" s="11" t="s">
        <v>172</v>
      </c>
    </row>
    <row r="145" spans="2:3" x14ac:dyDescent="0.15">
      <c r="B145" s="10" t="s">
        <v>173</v>
      </c>
    </row>
    <row r="146" spans="2:3" x14ac:dyDescent="0.15">
      <c r="B146" s="10" t="s">
        <v>174</v>
      </c>
    </row>
    <row r="147" spans="2:3" x14ac:dyDescent="0.15">
      <c r="B147" s="11" t="s">
        <v>175</v>
      </c>
    </row>
    <row r="148" spans="2:3" x14ac:dyDescent="0.15">
      <c r="B148" s="10" t="s">
        <v>176</v>
      </c>
    </row>
    <row r="149" spans="2:3" x14ac:dyDescent="0.15">
      <c r="B149" s="10" t="s">
        <v>177</v>
      </c>
    </row>
    <row r="150" spans="2:3" x14ac:dyDescent="0.15">
      <c r="B150" s="11" t="s">
        <v>178</v>
      </c>
    </row>
    <row r="151" spans="2:3" x14ac:dyDescent="0.15">
      <c r="B151" s="10" t="s">
        <v>179</v>
      </c>
    </row>
    <row r="152" spans="2:3" x14ac:dyDescent="0.15">
      <c r="B152" s="11" t="s">
        <v>180</v>
      </c>
    </row>
    <row r="153" spans="2:3" x14ac:dyDescent="0.15">
      <c r="B153" s="12" t="s">
        <v>181</v>
      </c>
      <c r="C153" s="14">
        <f>+C75</f>
        <v>18650</v>
      </c>
    </row>
    <row r="154" spans="2:3" x14ac:dyDescent="0.15">
      <c r="B154" s="10" t="s">
        <v>182</v>
      </c>
    </row>
    <row r="155" spans="2:3" x14ac:dyDescent="0.15">
      <c r="B155" s="11" t="s">
        <v>183</v>
      </c>
      <c r="C155" s="9">
        <f>+C76</f>
        <v>1500</v>
      </c>
    </row>
    <row r="156" spans="2:3" x14ac:dyDescent="0.15">
      <c r="B156" s="11" t="s">
        <v>184</v>
      </c>
    </row>
    <row r="157" spans="2:3" x14ac:dyDescent="0.15">
      <c r="B157" s="10" t="s">
        <v>185</v>
      </c>
    </row>
    <row r="158" spans="2:3" x14ac:dyDescent="0.15">
      <c r="B158" s="10" t="s">
        <v>186</v>
      </c>
    </row>
    <row r="159" spans="2:3" x14ac:dyDescent="0.15">
      <c r="B159" s="11" t="s">
        <v>187</v>
      </c>
    </row>
    <row r="160" spans="2:3" x14ac:dyDescent="0.15">
      <c r="B160" s="10" t="s">
        <v>188</v>
      </c>
    </row>
    <row r="161" spans="2:3" x14ac:dyDescent="0.15">
      <c r="B161" s="10" t="s">
        <v>189</v>
      </c>
    </row>
    <row r="162" spans="2:3" x14ac:dyDescent="0.15">
      <c r="B162" s="11" t="s">
        <v>190</v>
      </c>
    </row>
    <row r="163" spans="2:3" x14ac:dyDescent="0.15">
      <c r="B163" s="10" t="s">
        <v>191</v>
      </c>
      <c r="C163" s="9">
        <f>+C77</f>
        <v>10500</v>
      </c>
    </row>
    <row r="164" spans="2:3" x14ac:dyDescent="0.15">
      <c r="B164" s="11" t="s">
        <v>192</v>
      </c>
      <c r="C164" s="9">
        <f>+C78</f>
        <v>100</v>
      </c>
    </row>
    <row r="165" spans="2:3" x14ac:dyDescent="0.15">
      <c r="B165" s="12" t="s">
        <v>193</v>
      </c>
      <c r="C165" s="13"/>
    </row>
    <row r="166" spans="2:3" x14ac:dyDescent="0.15">
      <c r="B166" s="10" t="s">
        <v>194</v>
      </c>
    </row>
    <row r="167" spans="2:3" x14ac:dyDescent="0.15">
      <c r="B167" s="11" t="s">
        <v>195</v>
      </c>
    </row>
    <row r="168" spans="2:3" x14ac:dyDescent="0.15">
      <c r="B168" s="11" t="s">
        <v>196</v>
      </c>
      <c r="C168" s="9">
        <f>+C79</f>
        <v>1520800</v>
      </c>
    </row>
    <row r="169" spans="2:3" x14ac:dyDescent="0.15">
      <c r="B169" s="10" t="s">
        <v>197</v>
      </c>
    </row>
    <row r="170" spans="2:3" x14ac:dyDescent="0.15">
      <c r="B170" s="10" t="s">
        <v>198</v>
      </c>
    </row>
    <row r="171" spans="2:3" x14ac:dyDescent="0.15">
      <c r="B171" s="11" t="s">
        <v>199</v>
      </c>
    </row>
    <row r="172" spans="2:3" x14ac:dyDescent="0.15">
      <c r="B172" s="10" t="s">
        <v>200</v>
      </c>
    </row>
    <row r="173" spans="2:3" x14ac:dyDescent="0.15">
      <c r="B173" s="10" t="s">
        <v>201</v>
      </c>
    </row>
    <row r="174" spans="2:3" x14ac:dyDescent="0.15">
      <c r="B174" s="11" t="s">
        <v>202</v>
      </c>
    </row>
    <row r="175" spans="2:3" x14ac:dyDescent="0.15">
      <c r="B175" s="10" t="s">
        <v>203</v>
      </c>
    </row>
    <row r="176" spans="2:3" x14ac:dyDescent="0.15">
      <c r="B176" s="11" t="s">
        <v>204</v>
      </c>
    </row>
    <row r="177" spans="2:3" x14ac:dyDescent="0.15">
      <c r="B177" s="12" t="s">
        <v>205</v>
      </c>
      <c r="C177" s="13"/>
    </row>
  </sheetData>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raw data</vt:lpstr>
      <vt:lpstr>charted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Sanitary Sewer OverFlow 2023</dc:title>
  <dc:creator>Crystal Decisions</dc:creator>
  <dc:description>Powered by Crystal</dc:description>
  <cp:lastModifiedBy>Tim Rogers</cp:lastModifiedBy>
  <dcterms:created xsi:type="dcterms:W3CDTF">2024-04-09T14:23:33Z</dcterms:created>
  <dcterms:modified xsi:type="dcterms:W3CDTF">2024-05-22T23:18:29Z</dcterms:modified>
</cp:coreProperties>
</file>